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tabRatio="907"/>
  </bookViews>
  <sheets>
    <sheet name="三街镇汇总表" sheetId="10" r:id="rId1"/>
    <sheet name="哈拉箐" sheetId="16" r:id="rId2"/>
    <sheet name="干坝" sheetId="17" r:id="rId3"/>
    <sheet name="洼子" sheetId="18" r:id="rId4"/>
    <sheet name="哈拉" sheetId="19" r:id="rId5"/>
    <sheet name="上机关" sheetId="20" r:id="rId6"/>
    <sheet name="下机关" sheetId="21" r:id="rId7"/>
    <sheet name="石照壁" sheetId="22" r:id="rId8"/>
    <sheet name="上村" sheetId="23" r:id="rId9"/>
    <sheet name="罗家" sheetId="25" r:id="rId10"/>
    <sheet name="寇家" sheetId="26" r:id="rId11"/>
  </sheets>
  <definedNames>
    <definedName name="_xlnm.Print_Area" localSheetId="2">干坝!$A$1:$P$41</definedName>
    <definedName name="_xlnm.Print_Area" localSheetId="4">哈拉!$A$1:$P$41</definedName>
    <definedName name="_xlnm.Print_Area" localSheetId="1">哈拉箐!$A$1:$P$41</definedName>
    <definedName name="_xlnm.Print_Area" localSheetId="10">寇家!$A$1:$P$41</definedName>
    <definedName name="_xlnm.Print_Area" localSheetId="9">罗家!$A$1:$P$41</definedName>
    <definedName name="_xlnm.Print_Area" localSheetId="0">三街镇汇总表!$A$1:$P$41</definedName>
    <definedName name="_xlnm.Print_Area" localSheetId="8">上村!$A$1:$P$41</definedName>
    <definedName name="_xlnm.Print_Area" localSheetId="5">上机关!$A$1:$P$41</definedName>
    <definedName name="_xlnm.Print_Area" localSheetId="7">石照壁!$A$1:$P$41</definedName>
    <definedName name="_xlnm.Print_Area" localSheetId="3">洼子!$A$1:$P$41</definedName>
    <definedName name="_xlnm.Print_Area" localSheetId="6">下机关!$A$1:$P$41</definedName>
    <definedName name="_xlnm.Print_Titles" localSheetId="0">三街镇汇总表!$1:$4</definedName>
  </definedNames>
  <calcPr calcId="144525"/>
</workbook>
</file>

<file path=xl/sharedStrings.xml><?xml version="1.0" encoding="utf-8"?>
<sst xmlns="http://schemas.openxmlformats.org/spreadsheetml/2006/main" count="173">
  <si>
    <t>楚雄市2017年度自然村整村推进市级项目投资计划表</t>
  </si>
  <si>
    <t>名称：三街镇10个村民小组</t>
  </si>
  <si>
    <t>单位：万元</t>
  </si>
  <si>
    <t>序 号</t>
  </si>
  <si>
    <t>项目名称</t>
  </si>
  <si>
    <t>建设 
性质</t>
  </si>
  <si>
    <t>建设    地点</t>
  </si>
  <si>
    <t>项目建设规模及内容</t>
  </si>
  <si>
    <t>项  目
总投资</t>
  </si>
  <si>
    <t>其     中</t>
  </si>
  <si>
    <t>受益农户数（户）</t>
  </si>
  <si>
    <t>受益
人数（人）</t>
  </si>
  <si>
    <t>增灌农田地（亩）</t>
  </si>
  <si>
    <t>改善
灌溉（亩）</t>
  </si>
  <si>
    <t>解决
人饮（人）</t>
  </si>
  <si>
    <t>解决大牲畜饮水（头）</t>
  </si>
  <si>
    <t>中央、省扶贫资金</t>
  </si>
  <si>
    <t>市级扶贫资金</t>
  </si>
  <si>
    <t>部门整合资金</t>
  </si>
  <si>
    <t>其它资金</t>
  </si>
  <si>
    <t>合   计</t>
  </si>
  <si>
    <t>资金合计</t>
  </si>
  <si>
    <t>道路C20合计</t>
  </si>
  <si>
    <t>道路长度合计</t>
  </si>
  <si>
    <t>4米宽</t>
  </si>
  <si>
    <t>3.5米宽</t>
  </si>
  <si>
    <t>3米宽</t>
  </si>
  <si>
    <t>2.5米宽</t>
  </si>
  <si>
    <t>2米宽</t>
  </si>
  <si>
    <t>1.5米宽</t>
  </si>
  <si>
    <t>1.2米宽</t>
  </si>
  <si>
    <t>1米宽</t>
  </si>
  <si>
    <t>停车场1长</t>
  </si>
  <si>
    <t>停车场1宽</t>
  </si>
  <si>
    <t>停车场2长</t>
  </si>
  <si>
    <t>停车场2宽</t>
  </si>
  <si>
    <t>停车场3长</t>
  </si>
  <si>
    <t>停车场3宽</t>
  </si>
  <si>
    <t>一、</t>
  </si>
  <si>
    <t>基础设施</t>
  </si>
  <si>
    <t>（一）</t>
  </si>
  <si>
    <t>修路</t>
  </si>
  <si>
    <t>1、</t>
  </si>
  <si>
    <t>村组公路</t>
  </si>
  <si>
    <t>新建</t>
  </si>
  <si>
    <t>三街镇</t>
  </si>
  <si>
    <t>扩修公路0.24公里。</t>
  </si>
  <si>
    <t>2、</t>
  </si>
  <si>
    <t>村间道路</t>
  </si>
  <si>
    <t>硬化村内道路17037.3m，C20砼6561.1m³；支砌M7.5浆砌石挡墙592.1m³；浇筑排水沟2586.5m，C20砼568.59m³；安装C20钢筋混凝土盖板120块；埋设Φ300mm涵管8m；埋设Φ400mm涵管8m；埋设Φ600mm涵管66m；埋设Φ800mm涵管12m。</t>
  </si>
  <si>
    <t>（二）</t>
  </si>
  <si>
    <t>通电</t>
  </si>
  <si>
    <t>挡墙方量</t>
  </si>
  <si>
    <t>排水沟C20合计</t>
  </si>
  <si>
    <t>水沟长合计</t>
  </si>
  <si>
    <t>水沟1C20</t>
  </si>
  <si>
    <t>水沟1长</t>
  </si>
  <si>
    <t>沟深1</t>
  </si>
  <si>
    <t>沟宽1</t>
  </si>
  <si>
    <t>沟帮1宽</t>
  </si>
  <si>
    <t>沟底1厚</t>
  </si>
  <si>
    <t>水沟2C20</t>
  </si>
  <si>
    <t>水沟2长</t>
  </si>
  <si>
    <t>沟深2</t>
  </si>
  <si>
    <t>沟宽2</t>
  </si>
  <si>
    <t>沟帮2宽</t>
  </si>
  <si>
    <t>沟底2厚</t>
  </si>
  <si>
    <t>水沟3C20</t>
  </si>
  <si>
    <t>水沟3长</t>
  </si>
  <si>
    <t>沟深3</t>
  </si>
  <si>
    <t>沟宽3</t>
  </si>
  <si>
    <t>沟帮3宽</t>
  </si>
  <si>
    <t>沟底3厚</t>
  </si>
  <si>
    <t>沟盖板合计</t>
  </si>
  <si>
    <t>沟盖板1（0.8*0.6*0.2）</t>
  </si>
  <si>
    <t>沟盖板2（0.8*0.6*0.15）</t>
  </si>
  <si>
    <t>Φ800mm涵管</t>
  </si>
  <si>
    <t>Φ600mm涵管</t>
  </si>
  <si>
    <t>Φ400mm涵管</t>
  </si>
  <si>
    <t>Φ300mm涵管</t>
  </si>
  <si>
    <t>扩修公路</t>
  </si>
  <si>
    <t>（三）</t>
  </si>
  <si>
    <t>农田建设</t>
  </si>
  <si>
    <t>（四）</t>
  </si>
  <si>
    <t>水利工程</t>
  </si>
  <si>
    <t>坝塘工程</t>
  </si>
  <si>
    <t>沟渠工程</t>
  </si>
  <si>
    <t>3、</t>
  </si>
  <si>
    <t>人饮工程</t>
  </si>
  <si>
    <t>4、</t>
  </si>
  <si>
    <t>水池（窖）</t>
  </si>
  <si>
    <t>5、</t>
  </si>
  <si>
    <t>抽水站</t>
  </si>
  <si>
    <t>（五）</t>
  </si>
  <si>
    <t>其他</t>
  </si>
  <si>
    <t>实施农村危改（户）</t>
  </si>
  <si>
    <t>三年合计</t>
  </si>
  <si>
    <t>16、17年合计</t>
  </si>
  <si>
    <t>二、</t>
  </si>
  <si>
    <t>人居环境改善</t>
  </si>
  <si>
    <t>2015年已实施危房改造（户）</t>
  </si>
  <si>
    <t>2016年已实施危房改造（户）</t>
  </si>
  <si>
    <t>2017年计划实施危房改造（户）</t>
  </si>
  <si>
    <t>易地安居工程</t>
  </si>
  <si>
    <t>一般户</t>
  </si>
  <si>
    <t>建档立卡户</t>
  </si>
  <si>
    <t>农村危改</t>
  </si>
  <si>
    <t xml:space="preserve"> 其它</t>
  </si>
  <si>
    <t>三、</t>
  </si>
  <si>
    <t>产业发展</t>
  </si>
  <si>
    <t>种植业</t>
  </si>
  <si>
    <t>养殖业</t>
  </si>
  <si>
    <t>经济林果</t>
  </si>
  <si>
    <t>水产养殖</t>
  </si>
  <si>
    <t>其它</t>
  </si>
  <si>
    <t>四、</t>
  </si>
  <si>
    <t>科技推广</t>
  </si>
  <si>
    <t>农户培训</t>
  </si>
  <si>
    <t>五</t>
  </si>
  <si>
    <t>生态环境建设</t>
  </si>
  <si>
    <t>退耕还林</t>
  </si>
  <si>
    <t>生态补偿</t>
  </si>
  <si>
    <t>农村能源</t>
  </si>
  <si>
    <t>六、</t>
  </si>
  <si>
    <t>社会公益</t>
  </si>
  <si>
    <t>文教</t>
  </si>
  <si>
    <t>卫计生</t>
  </si>
  <si>
    <t>名称：三街镇上新房村委会哈拉箐村民小组</t>
  </si>
  <si>
    <t>州级  资金</t>
  </si>
  <si>
    <t>哈拉箐</t>
  </si>
  <si>
    <t xml:space="preserve">村内道路硬化：342m×2.5m×0.2m；5m×2m×0.2m；423m×1.5m×0.15m；908m×1m×0.15m³；停车场1个：10m×10m×0.2m；合计长1688m,C20砼424.38m³。
浇筑排水沟：1.长336m（规格：0.4m×0.4m，沟帮宽0.2m，沟底厚0.15m）；2.长154m(规格：0.2m×0.2m，沟帮宽0.15m，沟底厚0.1m）。合计长490m，C20砼111.02m³。
</t>
  </si>
  <si>
    <t>沟盖板1</t>
  </si>
  <si>
    <t>沟盖板2</t>
  </si>
  <si>
    <t xml:space="preserve">单价：道路C20砼，550元/m³；排水沟C20砼，600元/m³。
</t>
  </si>
  <si>
    <t>名称：三街镇上新房村委会干坝村民小组</t>
  </si>
  <si>
    <t>干坝</t>
  </si>
  <si>
    <t xml:space="preserve">村内道路硬化：716m×3m×0.2m；73m×2m×0.2m；314m×1m×0.15m；停车场1个：9m×8m×0.2m；合计长1112m，C20砼520.3m³。支砌M7.5浆砌石45.5m³。
</t>
  </si>
  <si>
    <t>单价：道路C20砼，550元/m³；M7.5浆砌石挡墙，310元/m³。</t>
  </si>
  <si>
    <t>名称：三街镇上新房村委会洼子村民小组</t>
  </si>
  <si>
    <t>洼子</t>
  </si>
  <si>
    <t xml:space="preserve">村内道路硬化：545m×3m×0.2m；96m×2.5m×0.2m；330m×1.5m×0.15m³；98m×1m×0.15m；停车场1个：20m×10m×0.2m；合计长1089m，C20砼503.95m³。支砌M7.5浆砌石挡墙18m³；埋设Φ300mm涵管8m。
浇筑排水沟：1.长184.5m（规格：0.3m×0.3m，沟帮宽0.15m，沟底厚0.1m），C20砼27.68m³。
</t>
  </si>
  <si>
    <t>单价：道路C20砼，550元/m³；M7.5浆砌石挡墙，310元/m³；排水沟C20砼，600元/m³；Φ300mm涵管，80元/m。</t>
  </si>
  <si>
    <t>名称：三街镇上新房村委会哈拉村民小组</t>
  </si>
  <si>
    <t>哈拉</t>
  </si>
  <si>
    <t xml:space="preserve">村内道路硬化：610m×3m×0.2m；342.5m×2m×0.2m；870m×1.5m×0.15m；612m×1m×0.15m；停车场3个：13.6m×6.4m×0.2m；2.13m×6m×0.2m；16m×6.7m×0.2m；合计长2477m，C20砼845m³。支砌M7.5浆砌石挡墙133.6m³。
排水沟：1.长300m（规格：0.4m×0.4m，沟帮宽0.2m，沟底厚0.15m）；2.长520m（规格：0.3m×0.2m，沟帮宽0.15m，沟底厚0.1m）；合计长820m，C20砼156.8m³。
</t>
  </si>
  <si>
    <t>单价：道路C20砼，550元/m³；M7.5浆砌石挡墙，310元/m³；排水沟C20砼，600元/m³。</t>
  </si>
  <si>
    <t>名称：三街镇力戈村委会上机关村民小组</t>
  </si>
  <si>
    <t>上机关</t>
  </si>
  <si>
    <t>扩修公路0.24公里，宽4米。</t>
  </si>
  <si>
    <t xml:space="preserve">村内道路硬化：114m×2.5m×0.2m；1122m×2m×0.2m；44m×1.5m×0.15m；140m×1m×0.15m，合计长1420.5m，C20砼536.9m³。
</t>
  </si>
  <si>
    <t>单价：20000元/公里。</t>
  </si>
  <si>
    <t>单价：道路C20砼，550元/m³。</t>
  </si>
  <si>
    <t>名称：三街镇力戈村委会下机关村民小组</t>
  </si>
  <si>
    <t>下机关</t>
  </si>
  <si>
    <t xml:space="preserve">村内道路硬化：1796m×2.5m×0.2m；62m×2m×0.2m；80m×1.5m×0.15m；105m×1m×0.15m，停车场2个：13m×8.2m×0.2m；14m×10m×0.2m；合计长2070m，C20砼1005.87m³。（整合一事一议财政奖补资金）
埋设Φ800mm涵管12m；Φ600mm涵管28m。
</t>
  </si>
  <si>
    <t>单价：道路C20砼，550元/m³；Φ800mm涵管，250元/m；Φ600mm涵管，200元/m。</t>
  </si>
  <si>
    <t>名称：三街镇天生坝村委会石照壁村民小组</t>
  </si>
  <si>
    <t>石照壁</t>
  </si>
  <si>
    <t xml:space="preserve">村内道路硬化：200m×3.5m×0.2m；317.5m×2m×0.2m；258m×1.5m×0.15m；停车场1个：10m×9m×0.2m；合计长785.5m，C20砼343.05m³。支砌M7.5浆砌石挡墙174m³。
埋设Φ600mm涵管28m；Φ400mm涵管8m。
浇筑排水沟：1.长201m（规格：0.3m×0.3m，沟帮宽0.15m，沟底厚0.1m）；2.长95m（规格：0.4m×0.3m，沟帮宽0.2m，沟底厚0.15m）；3.长70m（规格：0.5m×0.4m，沟帮宽0.25m，沟底厚0.2m）；合计长366m，C20砼85.43m³。
</t>
  </si>
  <si>
    <t>单价：道路C20砼，550元/m³；Φ600mm涵管，200元/m；Φ400mm涵管，110元/m。</t>
  </si>
  <si>
    <t>名称：三街镇天生坝村委会上村村民小组</t>
  </si>
  <si>
    <t>上村</t>
  </si>
  <si>
    <t xml:space="preserve">村内道路硬化：322.5m×3m×0.2m；522m×2.5m×0.2m；1831m×1.5m×0.15m；停车场2个：10m×10m×0.2m；10m×8.2m×0.2m；合计长2695.5m，C20砼902.88m³。
浇筑排水沟：1.长61m（规格：0.5×0.5m，沟帮宽0.25m，沟底厚0.2m）；2.长72.5m（规格：0.5m×0.4m，沟帮宽0.25m，沟底厚0.2m）；3.长57.5m，（规格：0.3m×0.3m，沟帮宽0.15m，沟底厚0.1m）；合计长191m，C20砼67.26m³。
支砌M7.5浆砌石挡墙175m³；安装C20钢筋混凝土盖板120块（规格：0.8m×0.6m×0.2m）。埋设Φ600mm涵管10m。
</t>
  </si>
  <si>
    <t>安装C20钢筋混凝土盖板120块（规格：0.8m×0.6m×0.2m；设计：C20混凝土，钢筋：8Φ8@200、6Φ14@200，Φ8：HPB235圆钢，600mm/节，Φ14：HRB335螺纹钢，700mm/节）。</t>
  </si>
  <si>
    <t>单价：道路C20砼，550元/m³；排水沟C20砼，600元/m³；M7.5浆砌石挡墙，310元/m³；Φ600mm涵管，200元/m；0.8m×0.6m×0.2m盖板，130元/块。</t>
  </si>
  <si>
    <t>名称：三街镇普嘎村委会罗家村民小组</t>
  </si>
  <si>
    <t>罗家</t>
  </si>
  <si>
    <t xml:space="preserve">村内道路硬化：345m×3.5m×0.2m；69m×2m×0.2m；387m×1.5m×0.15m；128m×1m×0.15m；停车场2个：11.5m×7.8m×0.2m；17.7m×7.6m×0.2m；合计长  m，C20砼314.1m³。
支砌M7.5浆砌石挡墙46m³。
浇筑排水沟：长325m（规格：0.4m×0.4m，沟帮宽0.2m，沟底厚0.15m），C20砼91m³。
</t>
  </si>
  <si>
    <t>单价：道路C20砼，550元/m³；排水沟C20砼，600元/m³；M7.5浆砌石挡墙，310元/m³。</t>
  </si>
  <si>
    <t>名称：三街镇黑泥村委会寇家村民小组</t>
  </si>
  <si>
    <t>寇家</t>
  </si>
  <si>
    <r>
      <rPr>
        <sz val="9"/>
        <rFont val="宋体"/>
        <charset val="134"/>
      </rPr>
      <t>村内道路硬化：1245m×3m×0.2m；216m×2.5m×0.2m；1273m×1m×0.15m；停车场：8m×8m×0.2m；合计长2739m，C20砼1058.3m³。
浇筑排水沟：长210m（规格：0.3m×0.2m，沟帮宽0.15m，沟底厚0.1m），C</t>
    </r>
    <r>
      <rPr>
        <vertAlign val="subscript"/>
        <sz val="9"/>
        <rFont val="宋体"/>
        <charset val="134"/>
      </rPr>
      <t>20</t>
    </r>
    <r>
      <rPr>
        <sz val="9"/>
        <rFont val="宋体"/>
        <charset val="134"/>
      </rPr>
      <t xml:space="preserve">砼29.4m³。
</t>
    </r>
  </si>
  <si>
    <t>单价：道路C20砼，550元/m³；排水沟C20砼，600元/m³。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</si>
</sst>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  <numFmt numFmtId="177" formatCode="0_ "/>
    <numFmt numFmtId="178" formatCode="0.00_);[Red]\(0.00\)"/>
    <numFmt numFmtId="179" formatCode="0.00_ "/>
    <numFmt numFmtId="180" formatCode="0_);[Red]\(0\)"/>
    <numFmt numFmtId="181" formatCode="0.0_);[Red]\(0.0\)"/>
  </numFmts>
  <fonts count="36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sz val="16"/>
      <name val="方正小标宋简体"/>
      <charset val="134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name val="Arial Unicode MS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3" borderId="9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30" fillId="16" borderId="7" applyNumberFormat="0" applyAlignment="0" applyProtection="0">
      <alignment vertical="center"/>
    </xf>
    <xf numFmtId="0" fontId="31" fillId="21" borderId="12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3" fillId="0" borderId="0"/>
    <xf numFmtId="0" fontId="34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43" fontId="23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53" applyFont="1" applyAlignment="1" applyProtection="1">
      <alignment horizontal="center" vertical="top"/>
      <protection locked="0"/>
    </xf>
    <xf numFmtId="0" fontId="5" fillId="0" borderId="0" xfId="53" applyFont="1" applyFill="1" applyBorder="1" applyAlignment="1" applyProtection="1">
      <alignment horizontal="left" vertical="center"/>
    </xf>
    <xf numFmtId="0" fontId="0" fillId="0" borderId="0" xfId="53" applyFont="1" applyBorder="1" applyAlignment="1" applyProtection="1">
      <alignment vertical="center"/>
      <protection locked="0"/>
    </xf>
    <xf numFmtId="0" fontId="0" fillId="0" borderId="0" xfId="53" applyFont="1" applyBorder="1" applyAlignment="1" applyProtection="1">
      <alignment horizontal="center" vertical="center"/>
      <protection locked="0"/>
    </xf>
    <xf numFmtId="0" fontId="7" fillId="0" borderId="1" xfId="53" applyFont="1" applyFill="1" applyBorder="1" applyAlignment="1" applyProtection="1">
      <alignment horizontal="center" vertical="center" wrapText="1" shrinkToFit="1"/>
    </xf>
    <xf numFmtId="0" fontId="7" fillId="0" borderId="1" xfId="53" applyFont="1" applyFill="1" applyBorder="1" applyAlignment="1" applyProtection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 applyProtection="1">
      <alignment horizontal="center" vertical="center" wrapText="1"/>
    </xf>
    <xf numFmtId="0" fontId="7" fillId="0" borderId="1" xfId="53" applyFont="1" applyFill="1" applyBorder="1" applyAlignment="1" applyProtection="1">
      <alignment horizontal="center" vertical="center" wrapText="1"/>
      <protection hidden="1"/>
    </xf>
    <xf numFmtId="0" fontId="8" fillId="0" borderId="1" xfId="53" applyFont="1" applyFill="1" applyBorder="1" applyAlignment="1" applyProtection="1">
      <alignment horizontal="center" vertical="center" shrinkToFit="1"/>
    </xf>
    <xf numFmtId="0" fontId="8" fillId="0" borderId="1" xfId="52" applyFont="1" applyFill="1" applyBorder="1" applyAlignment="1">
      <alignment vertical="center" wrapText="1"/>
    </xf>
    <xf numFmtId="0" fontId="8" fillId="0" borderId="1" xfId="52" applyFont="1" applyFill="1" applyBorder="1" applyAlignment="1">
      <alignment vertical="center" shrinkToFit="1"/>
    </xf>
    <xf numFmtId="0" fontId="8" fillId="0" borderId="1" xfId="52" applyFont="1" applyFill="1" applyBorder="1" applyAlignment="1">
      <alignment horizontal="left" vertical="center" wrapText="1"/>
    </xf>
    <xf numFmtId="4" fontId="8" fillId="0" borderId="1" xfId="40" applyNumberFormat="1" applyFont="1" applyFill="1" applyBorder="1" applyAlignment="1">
      <alignment horizontal="center" vertical="center" shrinkToFit="1"/>
    </xf>
    <xf numFmtId="4" fontId="8" fillId="0" borderId="1" xfId="52" applyNumberFormat="1" applyFont="1" applyFill="1" applyBorder="1" applyAlignment="1">
      <alignment horizontal="center" vertical="center" shrinkToFit="1"/>
    </xf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shrinkToFit="1"/>
    </xf>
    <xf numFmtId="0" fontId="7" fillId="0" borderId="1" xfId="53" applyFont="1" applyFill="1" applyBorder="1" applyAlignment="1" applyProtection="1">
      <alignment horizontal="center" vertical="center" shrinkToFit="1"/>
    </xf>
    <xf numFmtId="0" fontId="7" fillId="0" borderId="1" xfId="52" applyFont="1" applyFill="1" applyBorder="1" applyAlignment="1">
      <alignment horizontal="center" vertical="center" shrinkToFit="1"/>
    </xf>
    <xf numFmtId="0" fontId="7" fillId="0" borderId="1" xfId="52" applyFont="1" applyFill="1" applyBorder="1" applyAlignment="1">
      <alignment horizontal="left" vertical="center" wrapText="1"/>
    </xf>
    <xf numFmtId="4" fontId="7" fillId="0" borderId="1" xfId="40" applyNumberFormat="1" applyFont="1" applyFill="1" applyBorder="1" applyAlignment="1">
      <alignment horizontal="center" vertical="center" shrinkToFit="1"/>
    </xf>
    <xf numFmtId="4" fontId="7" fillId="0" borderId="1" xfId="52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40" applyNumberFormat="1" applyFont="1" applyFill="1" applyBorder="1" applyAlignment="1">
      <alignment horizontal="right" vertical="center" shrinkToFit="1"/>
    </xf>
    <xf numFmtId="4" fontId="7" fillId="0" borderId="1" xfId="54" applyNumberFormat="1" applyFont="1" applyFill="1" applyBorder="1" applyAlignment="1" applyProtection="1">
      <alignment horizontal="right" vertical="center" shrinkToFit="1"/>
      <protection hidden="1"/>
    </xf>
    <xf numFmtId="4" fontId="7" fillId="0" borderId="1" xfId="40" applyNumberFormat="1" applyFont="1" applyFill="1" applyBorder="1" applyAlignment="1" applyProtection="1">
      <alignment horizontal="right" vertical="center" shrinkToFit="1"/>
      <protection hidden="1"/>
    </xf>
    <xf numFmtId="0" fontId="7" fillId="0" borderId="1" xfId="52" applyFont="1" applyFill="1" applyBorder="1" applyAlignment="1">
      <alignment horizontal="center" vertical="center"/>
    </xf>
    <xf numFmtId="4" fontId="7" fillId="0" borderId="1" xfId="52" applyNumberFormat="1" applyFont="1" applyFill="1" applyBorder="1" applyAlignment="1">
      <alignment horizontal="right" vertical="center" shrinkToFit="1"/>
    </xf>
    <xf numFmtId="0" fontId="7" fillId="0" borderId="1" xfId="53" applyFont="1" applyFill="1" applyBorder="1" applyAlignment="1" applyProtection="1">
      <alignment horizontal="left" vertical="center" wrapText="1"/>
      <protection locked="0"/>
    </xf>
    <xf numFmtId="0" fontId="9" fillId="0" borderId="1" xfId="53" applyFont="1" applyFill="1" applyBorder="1" applyAlignment="1" applyProtection="1">
      <alignment horizontal="center" vertical="center" shrinkToFit="1"/>
      <protection locked="0"/>
    </xf>
    <xf numFmtId="0" fontId="9" fillId="0" borderId="1" xfId="53" applyFont="1" applyFill="1" applyBorder="1" applyAlignment="1" applyProtection="1">
      <alignment horizontal="left" vertical="center" wrapText="1"/>
      <protection locked="0"/>
    </xf>
    <xf numFmtId="178" fontId="9" fillId="0" borderId="1" xfId="40" applyNumberFormat="1" applyFont="1" applyFill="1" applyBorder="1" applyAlignment="1">
      <alignment horizontal="center" vertical="center"/>
    </xf>
    <xf numFmtId="0" fontId="10" fillId="0" borderId="1" xfId="52" applyFont="1" applyFill="1" applyBorder="1" applyAlignment="1">
      <alignment horizontal="center" vertical="center" wrapText="1"/>
    </xf>
    <xf numFmtId="0" fontId="10" fillId="0" borderId="1" xfId="53" applyFont="1" applyFill="1" applyBorder="1" applyAlignment="1" applyProtection="1">
      <alignment horizontal="center" vertical="center" shrinkToFit="1"/>
      <protection locked="0"/>
    </xf>
    <xf numFmtId="0" fontId="10" fillId="0" borderId="1" xfId="53" applyFont="1" applyFill="1" applyBorder="1" applyAlignment="1" applyProtection="1">
      <alignment horizontal="left" vertical="center" wrapText="1"/>
      <protection locked="0"/>
    </xf>
    <xf numFmtId="178" fontId="10" fillId="0" borderId="1" xfId="40" applyNumberFormat="1" applyFont="1" applyFill="1" applyBorder="1" applyAlignment="1">
      <alignment horizontal="center" vertical="center"/>
    </xf>
    <xf numFmtId="178" fontId="10" fillId="0" borderId="1" xfId="54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53" applyFont="1" applyFill="1" applyBorder="1" applyAlignment="1" applyProtection="1">
      <alignment horizontal="center" vertical="center" shrinkToFit="1"/>
      <protection locked="0"/>
    </xf>
    <xf numFmtId="4" fontId="8" fillId="0" borderId="1" xfId="40" applyNumberFormat="1" applyFont="1" applyFill="1" applyBorder="1" applyAlignment="1">
      <alignment horizontal="right" vertical="center" shrinkToFit="1"/>
    </xf>
    <xf numFmtId="4" fontId="8" fillId="0" borderId="1" xfId="52" applyNumberFormat="1" applyFont="1" applyFill="1" applyBorder="1" applyAlignment="1">
      <alignment horizontal="right" vertical="center" shrinkToFit="1"/>
    </xf>
    <xf numFmtId="0" fontId="7" fillId="0" borderId="1" xfId="32" applyFont="1" applyFill="1" applyBorder="1" applyAlignment="1">
      <alignment horizontal="left" vertical="center" wrapText="1"/>
    </xf>
    <xf numFmtId="0" fontId="2" fillId="0" borderId="0" xfId="53" applyFont="1" applyBorder="1" applyAlignment="1" applyProtection="1">
      <alignment horizontal="center" vertical="center"/>
    </xf>
    <xf numFmtId="0" fontId="10" fillId="0" borderId="1" xfId="53" applyFont="1" applyFill="1" applyBorder="1" applyAlignment="1" applyProtection="1">
      <alignment horizontal="center" vertical="center" wrapText="1"/>
      <protection hidden="1"/>
    </xf>
    <xf numFmtId="0" fontId="8" fillId="0" borderId="1" xfId="52" applyNumberFormat="1" applyFont="1" applyFill="1" applyBorder="1" applyAlignment="1">
      <alignment horizontal="center" vertical="center" shrinkToFit="1"/>
    </xf>
    <xf numFmtId="0" fontId="7" fillId="0" borderId="1" xfId="52" applyNumberFormat="1" applyFont="1" applyFill="1" applyBorder="1" applyAlignment="1">
      <alignment horizontal="center" vertical="center" shrinkToFit="1"/>
    </xf>
    <xf numFmtId="4" fontId="7" fillId="0" borderId="1" xfId="53" applyNumberFormat="1" applyFont="1" applyFill="1" applyBorder="1" applyAlignment="1" applyProtection="1">
      <alignment horizontal="right" vertical="center" shrinkToFit="1"/>
      <protection hidden="1"/>
    </xf>
    <xf numFmtId="0" fontId="7" fillId="0" borderId="1" xfId="53" applyNumberFormat="1" applyFont="1" applyFill="1" applyBorder="1" applyAlignment="1" applyProtection="1">
      <alignment horizontal="center" vertical="center" shrinkToFit="1"/>
      <protection locked="0"/>
    </xf>
    <xf numFmtId="177" fontId="9" fillId="0" borderId="1" xfId="40" applyNumberFormat="1" applyFont="1" applyFill="1" applyBorder="1" applyAlignment="1">
      <alignment horizontal="center" vertical="center"/>
    </xf>
    <xf numFmtId="177" fontId="10" fillId="0" borderId="1" xfId="53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53" applyFont="1" applyFill="1" applyBorder="1" applyAlignment="1" applyProtection="1">
      <alignment horizontal="center" vertical="top"/>
      <protection locked="0"/>
    </xf>
    <xf numFmtId="0" fontId="5" fillId="0" borderId="0" xfId="53" applyFont="1" applyFill="1" applyBorder="1" applyAlignment="1" applyProtection="1">
      <alignment horizontal="center" vertical="center" wrapText="1"/>
      <protection hidden="1"/>
    </xf>
    <xf numFmtId="180" fontId="11" fillId="2" borderId="2" xfId="52" applyNumberFormat="1" applyFont="1" applyFill="1" applyBorder="1" applyAlignment="1">
      <alignment horizontal="center" vertical="center" wrapText="1"/>
    </xf>
    <xf numFmtId="180" fontId="11" fillId="2" borderId="1" xfId="52" applyNumberFormat="1" applyFont="1" applyFill="1" applyBorder="1" applyAlignment="1">
      <alignment horizontal="center" vertical="center" wrapText="1"/>
    </xf>
    <xf numFmtId="180" fontId="11" fillId="0" borderId="1" xfId="52" applyNumberFormat="1" applyFont="1" applyFill="1" applyBorder="1" applyAlignment="1">
      <alignment horizontal="center" vertical="center" wrapText="1"/>
    </xf>
    <xf numFmtId="180" fontId="11" fillId="2" borderId="3" xfId="52" applyNumberFormat="1" applyFont="1" applyFill="1" applyBorder="1" applyAlignment="1">
      <alignment horizontal="center" vertical="center" wrapText="1"/>
    </xf>
    <xf numFmtId="180" fontId="11" fillId="2" borderId="4" xfId="52" applyNumberFormat="1" applyFont="1" applyFill="1" applyBorder="1" applyAlignment="1">
      <alignment horizontal="center" vertical="center" wrapText="1"/>
    </xf>
    <xf numFmtId="178" fontId="3" fillId="0" borderId="0" xfId="52" applyNumberFormat="1" applyFont="1" applyFill="1" applyBorder="1" applyAlignment="1">
      <alignment horizontal="center" vertical="center" wrapText="1"/>
    </xf>
    <xf numFmtId="180" fontId="3" fillId="0" borderId="0" xfId="52" applyNumberFormat="1" applyFont="1" applyFill="1" applyBorder="1" applyAlignment="1">
      <alignment horizontal="center" vertical="center" wrapText="1"/>
    </xf>
    <xf numFmtId="180" fontId="11" fillId="0" borderId="5" xfId="52" applyNumberFormat="1" applyFont="1" applyFill="1" applyBorder="1" applyAlignment="1">
      <alignment horizontal="center" vertical="center" wrapText="1"/>
    </xf>
    <xf numFmtId="49" fontId="2" fillId="2" borderId="1" xfId="51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49" fontId="2" fillId="3" borderId="1" xfId="51" applyNumberFormat="1" applyFont="1" applyFill="1" applyBorder="1" applyAlignment="1">
      <alignment vertical="center" wrapText="1"/>
    </xf>
    <xf numFmtId="49" fontId="2" fillId="3" borderId="1" xfId="51" applyNumberFormat="1" applyFont="1" applyFill="1" applyBorder="1" applyAlignment="1">
      <alignment horizontal="center" vertical="center" wrapText="1"/>
    </xf>
    <xf numFmtId="180" fontId="5" fillId="0" borderId="0" xfId="52" applyNumberFormat="1" applyFont="1" applyFill="1" applyBorder="1" applyAlignment="1">
      <alignment horizontal="center" vertical="center"/>
    </xf>
    <xf numFmtId="180" fontId="5" fillId="0" borderId="0" xfId="52" applyNumberFormat="1" applyFont="1" applyFill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80" fontId="10" fillId="0" borderId="0" xfId="52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80" fontId="1" fillId="5" borderId="1" xfId="52" applyNumberFormat="1" applyFont="1" applyFill="1" applyBorder="1" applyAlignment="1">
      <alignment horizontal="center" vertical="center"/>
    </xf>
    <xf numFmtId="180" fontId="12" fillId="0" borderId="0" xfId="52" applyNumberFormat="1" applyFont="1" applyFill="1" applyBorder="1" applyAlignment="1">
      <alignment horizontal="center" vertical="center"/>
    </xf>
    <xf numFmtId="180" fontId="11" fillId="0" borderId="0" xfId="52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81" fontId="3" fillId="0" borderId="0" xfId="52" applyNumberFormat="1" applyFont="1" applyFill="1" applyBorder="1" applyAlignment="1">
      <alignment horizontal="center" vertical="center" wrapText="1"/>
    </xf>
    <xf numFmtId="180" fontId="5" fillId="0" borderId="0" xfId="52" applyNumberFormat="1" applyFont="1" applyFill="1" applyAlignment="1">
      <alignment horizontal="left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9" fontId="8" fillId="0" borderId="1" xfId="52" applyNumberFormat="1" applyFont="1" applyFill="1" applyBorder="1" applyAlignment="1">
      <alignment horizontal="center" vertical="center" wrapText="1"/>
    </xf>
    <xf numFmtId="177" fontId="6" fillId="0" borderId="0" xfId="53" applyNumberFormat="1" applyFont="1" applyFill="1" applyBorder="1" applyAlignment="1" applyProtection="1">
      <alignment horizontal="center" vertical="top"/>
      <protection locked="0"/>
    </xf>
    <xf numFmtId="177" fontId="2" fillId="0" borderId="0" xfId="53" applyNumberFormat="1" applyFont="1" applyBorder="1" applyAlignment="1" applyProtection="1">
      <alignment horizontal="center" vertical="center"/>
    </xf>
    <xf numFmtId="0" fontId="2" fillId="0" borderId="0" xfId="53" applyNumberFormat="1" applyFont="1" applyBorder="1" applyAlignment="1" applyProtection="1">
      <alignment horizontal="center" vertical="center"/>
    </xf>
    <xf numFmtId="177" fontId="7" fillId="0" borderId="1" xfId="53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53" applyNumberFormat="1" applyFont="1" applyFill="1" applyBorder="1" applyAlignment="1" applyProtection="1">
      <alignment horizontal="center" vertical="center" wrapText="1"/>
      <protection hidden="1"/>
    </xf>
    <xf numFmtId="177" fontId="8" fillId="0" borderId="1" xfId="52" applyNumberFormat="1" applyFont="1" applyFill="1" applyBorder="1" applyAlignment="1">
      <alignment horizontal="center" vertical="center" wrapText="1"/>
    </xf>
    <xf numFmtId="177" fontId="7" fillId="0" borderId="1" xfId="52" applyNumberFormat="1" applyFont="1" applyFill="1" applyBorder="1" applyAlignment="1">
      <alignment horizontal="center" vertical="center" wrapText="1"/>
    </xf>
    <xf numFmtId="177" fontId="7" fillId="0" borderId="1" xfId="52" applyNumberFormat="1" applyFont="1" applyFill="1" applyBorder="1" applyAlignment="1">
      <alignment horizontal="center" vertical="center" shrinkToFit="1"/>
    </xf>
    <xf numFmtId="177" fontId="7" fillId="0" borderId="1" xfId="53" applyNumberFormat="1" applyFont="1" applyFill="1" applyBorder="1" applyAlignment="1" applyProtection="1">
      <alignment horizontal="center" vertical="center" shrinkToFit="1"/>
      <protection locked="0"/>
    </xf>
    <xf numFmtId="177" fontId="8" fillId="0" borderId="1" xfId="52" applyNumberFormat="1" applyFont="1" applyFill="1" applyBorder="1" applyAlignment="1">
      <alignment horizontal="center" vertical="center" shrinkToFit="1"/>
    </xf>
    <xf numFmtId="177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" fontId="13" fillId="0" borderId="5" xfId="52" applyNumberFormat="1" applyFont="1" applyBorder="1" applyAlignment="1">
      <alignment horizontal="right" vertical="center" shrinkToFit="1"/>
    </xf>
    <xf numFmtId="4" fontId="13" fillId="0" borderId="1" xfId="52" applyNumberFormat="1" applyFont="1" applyBorder="1" applyAlignment="1">
      <alignment horizontal="right" vertical="center" shrinkToFi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楚雄市2012年扶贫整村推进项目工程量清单11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千位分隔[0] 2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_楚雄州2006年度第一批扶贫重点村项目投资计划表(6个村)" xfId="53"/>
    <cellStyle name="千位分隔 2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AS54"/>
  <sheetViews>
    <sheetView showZeros="0" tabSelected="1" workbookViewId="0">
      <pane ySplit="5" topLeftCell="A6" activePane="bottomLeft" state="frozen"/>
      <selection/>
      <selection pane="bottomLeft" activeCell="K28" sqref="K28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5.4" style="9" customWidth="1"/>
    <col min="5" max="5" width="46.2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6.9" style="9" customWidth="1"/>
    <col min="11" max="12" width="4.875" style="99" customWidth="1"/>
    <col min="13" max="15" width="4.875" style="100" customWidth="1"/>
    <col min="16" max="16" width="5.75" style="100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3" width="4.375" style="10" customWidth="1"/>
    <col min="24" max="24" width="5.75" style="10" customWidth="1"/>
    <col min="25" max="25" width="4.375" style="10" customWidth="1"/>
    <col min="26" max="26" width="5.375" style="10" customWidth="1"/>
    <col min="27" max="32" width="4.375" style="9" customWidth="1"/>
    <col min="33" max="35" width="4.375" style="11" customWidth="1"/>
    <col min="36" max="38" width="4.375" style="9" customWidth="1"/>
    <col min="39" max="39" width="9.625" style="9" customWidth="1"/>
    <col min="40" max="40" width="10.375" style="9" customWidth="1"/>
    <col min="41" max="16384" width="9" style="9"/>
  </cols>
  <sheetData>
    <row r="1" ht="18.75" customHeight="1" spans="1:3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102"/>
      <c r="L1" s="10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16">
      <c r="A2" s="13" t="s">
        <v>1</v>
      </c>
      <c r="B2" s="13"/>
      <c r="C2" s="13"/>
      <c r="D2" s="13"/>
      <c r="E2" s="13"/>
      <c r="F2" s="14"/>
      <c r="G2" s="14"/>
      <c r="H2" s="15"/>
      <c r="I2" s="15"/>
      <c r="J2" s="15"/>
      <c r="K2" s="103" t="s">
        <v>2</v>
      </c>
      <c r="L2" s="103"/>
      <c r="M2" s="104"/>
      <c r="N2" s="104"/>
      <c r="O2" s="104"/>
      <c r="P2" s="104"/>
    </row>
    <row r="3" ht="15.9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105" t="s">
        <v>10</v>
      </c>
      <c r="L3" s="105" t="s">
        <v>11</v>
      </c>
      <c r="M3" s="106" t="s">
        <v>12</v>
      </c>
      <c r="N3" s="106" t="s">
        <v>13</v>
      </c>
      <c r="O3" s="106" t="s">
        <v>14</v>
      </c>
      <c r="P3" s="106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17</v>
      </c>
      <c r="I4" s="56" t="s">
        <v>18</v>
      </c>
      <c r="J4" s="56" t="s">
        <v>19</v>
      </c>
      <c r="K4" s="105"/>
      <c r="L4" s="105"/>
      <c r="M4" s="106"/>
      <c r="N4" s="106"/>
      <c r="O4" s="106"/>
      <c r="P4" s="106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101">
        <f>SUM(哈拉箐:寇家!F5)</f>
        <v>837.15</v>
      </c>
      <c r="G5" s="27">
        <f>SUM(哈拉箐:寇家!G5)</f>
        <v>0</v>
      </c>
      <c r="H5" s="27">
        <f>SUM(哈拉箐:寇家!H5)</f>
        <v>390</v>
      </c>
      <c r="I5" s="27">
        <f>SUM(哈拉箐:寇家!I5)</f>
        <v>106.18</v>
      </c>
      <c r="J5" s="27">
        <f>SUM(哈拉箐:寇家!J5)</f>
        <v>340.97</v>
      </c>
      <c r="K5" s="107">
        <f>SUM(哈拉箐:寇家!K5)</f>
        <v>305</v>
      </c>
      <c r="L5" s="107">
        <f>SUM(哈拉箐:寇家!L5)</f>
        <v>1383</v>
      </c>
      <c r="M5" s="57">
        <f t="shared" ref="M5:P5" si="0">SUM(M6,M19,M23,M29,M33,M38)</f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101">
        <f>SUM(哈拉箐:寇家!F6)</f>
        <v>417.15</v>
      </c>
      <c r="G6" s="27">
        <f>SUM(哈拉箐:寇家!G6)</f>
        <v>0</v>
      </c>
      <c r="H6" s="27">
        <f>SUM(哈拉箐:寇家!H6)</f>
        <v>390</v>
      </c>
      <c r="I6" s="27">
        <f>SUM(哈拉箐:寇家!I6)</f>
        <v>26.18</v>
      </c>
      <c r="J6" s="27">
        <f>SUM(哈拉箐:寇家!J6)</f>
        <v>0.970000000000006</v>
      </c>
      <c r="K6" s="107">
        <f>SUM(哈拉箐:寇家!K6)</f>
        <v>305</v>
      </c>
      <c r="L6" s="107">
        <f>SUM(哈拉箐:寇家!L6)</f>
        <v>1383</v>
      </c>
      <c r="M6" s="57">
        <f t="shared" ref="M6:P6" si="1">SUM(M7,M10,M11,M12,M18)</f>
        <v>0</v>
      </c>
      <c r="N6" s="57">
        <f t="shared" si="1"/>
        <v>0</v>
      </c>
      <c r="O6" s="57">
        <f t="shared" si="1"/>
        <v>0</v>
      </c>
      <c r="P6" s="57">
        <f t="shared" si="1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18">
        <f>SUM(哈拉箐:寇家!F7)</f>
        <v>417.15</v>
      </c>
      <c r="G7" s="18">
        <f>SUM(哈拉箐:寇家!G7)</f>
        <v>0</v>
      </c>
      <c r="H7" s="18">
        <f>SUM(哈拉箐:寇家!H7)</f>
        <v>390</v>
      </c>
      <c r="I7" s="18">
        <f>SUM(哈拉箐:寇家!I7)</f>
        <v>26.18</v>
      </c>
      <c r="J7" s="18">
        <f>SUM(哈拉箐:寇家!J7)</f>
        <v>0.970000000000006</v>
      </c>
      <c r="K7" s="108">
        <f>SUM(哈拉箐:寇家!K7)</f>
        <v>305</v>
      </c>
      <c r="L7" s="108">
        <f>SUM(哈拉箐:寇家!L7)</f>
        <v>1383</v>
      </c>
      <c r="M7" s="58">
        <f t="shared" ref="M7:P7" si="2">SUM(M8:M9)</f>
        <v>0</v>
      </c>
      <c r="N7" s="58">
        <f t="shared" si="2"/>
        <v>0</v>
      </c>
      <c r="O7" s="58">
        <f t="shared" si="2"/>
        <v>0</v>
      </c>
      <c r="P7" s="58">
        <f t="shared" si="2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24.95" customHeight="1" spans="1:35">
      <c r="A8" s="29" t="s">
        <v>42</v>
      </c>
      <c r="B8" s="29" t="s">
        <v>43</v>
      </c>
      <c r="C8" s="18" t="s">
        <v>44</v>
      </c>
      <c r="D8" s="30" t="s">
        <v>45</v>
      </c>
      <c r="E8" s="34" t="s">
        <v>46</v>
      </c>
      <c r="F8" s="33">
        <f>SUM(哈拉箐:寇家!F8)</f>
        <v>0.48</v>
      </c>
      <c r="G8" s="33">
        <f>SUM(哈拉箐:寇家!G8)</f>
        <v>0</v>
      </c>
      <c r="H8" s="33">
        <f>SUM(哈拉箐:寇家!H8)</f>
        <v>0.48</v>
      </c>
      <c r="I8" s="33">
        <f>SUM(哈拉箐:寇家!I8)</f>
        <v>0</v>
      </c>
      <c r="J8" s="33">
        <f>SUM(哈拉箐:寇家!J8)</f>
        <v>0</v>
      </c>
      <c r="K8" s="109">
        <f>SUM(哈拉箐:寇家!K8)</f>
        <v>15</v>
      </c>
      <c r="L8" s="109">
        <f>SUM(哈拉箐:寇家!L8)</f>
        <v>63</v>
      </c>
      <c r="M8" s="58">
        <f>SUM(哈拉箐:寇家!M8)</f>
        <v>0</v>
      </c>
      <c r="N8" s="58">
        <f>SUM(哈拉箐:寇家!N8)</f>
        <v>0</v>
      </c>
      <c r="O8" s="58">
        <f>SUM(哈拉箐:寇家!O8)</f>
        <v>0</v>
      </c>
      <c r="P8" s="58">
        <f>SUM(哈拉箐:寇家!P8)</f>
        <v>0</v>
      </c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48.95" customHeight="1" spans="1:39">
      <c r="A9" s="29" t="s">
        <v>47</v>
      </c>
      <c r="B9" s="29" t="s">
        <v>48</v>
      </c>
      <c r="C9" s="18" t="s">
        <v>44</v>
      </c>
      <c r="D9" s="30" t="s">
        <v>45</v>
      </c>
      <c r="E9" s="35" t="s">
        <v>49</v>
      </c>
      <c r="F9" s="33">
        <f>SUM(哈拉箐:寇家!F9)</f>
        <v>416.67</v>
      </c>
      <c r="G9" s="33">
        <f>SUM(哈拉箐:寇家!G9)</f>
        <v>0</v>
      </c>
      <c r="H9" s="33">
        <f>SUM(哈拉箐:寇家!H9)</f>
        <v>389.52</v>
      </c>
      <c r="I9" s="33">
        <f>SUM(哈拉箐:寇家!I9)</f>
        <v>26.18</v>
      </c>
      <c r="J9" s="33">
        <f>SUM(哈拉箐:寇家!J9)</f>
        <v>0.970000000000006</v>
      </c>
      <c r="K9" s="109">
        <f>SUM(哈拉箐:寇家!K9)</f>
        <v>305</v>
      </c>
      <c r="L9" s="109">
        <f>SUM(哈拉箐:寇家!L9)</f>
        <v>1383</v>
      </c>
      <c r="M9" s="58">
        <f>SUM(哈拉箐:寇家!M9)</f>
        <v>0</v>
      </c>
      <c r="N9" s="58">
        <f>SUM(哈拉箐:寇家!N9)</f>
        <v>0</v>
      </c>
      <c r="O9" s="58">
        <f>SUM(哈拉箐:寇家!O9)</f>
        <v>0</v>
      </c>
      <c r="P9" s="58">
        <f>SUM(哈拉箐:寇家!P9)</f>
        <v>0</v>
      </c>
      <c r="Q9" s="114">
        <f>SUM(哈拉箐:寇家!Q9)</f>
        <v>416.67</v>
      </c>
      <c r="R9" s="115">
        <f>SUM(哈拉箐:寇家!R9)</f>
        <v>6561.1</v>
      </c>
      <c r="S9" s="115">
        <f>SUM(哈拉箐:寇家!S9)</f>
        <v>17037.3</v>
      </c>
      <c r="T9" s="115">
        <f>SUM(哈拉箐:寇家!T9)</f>
        <v>0</v>
      </c>
      <c r="U9" s="115">
        <f>SUM(哈拉箐:寇家!U9)</f>
        <v>545</v>
      </c>
      <c r="V9" s="115">
        <f>SUM(哈拉箐:寇家!V9)</f>
        <v>3438.5</v>
      </c>
      <c r="W9" s="115">
        <f>SUM(哈拉箐:寇家!W9)</f>
        <v>3086</v>
      </c>
      <c r="X9" s="115">
        <f>SUM(哈拉箐:寇家!X9)</f>
        <v>1991</v>
      </c>
      <c r="Y9" s="115">
        <f>SUM(哈拉箐:寇家!Y9)</f>
        <v>4223</v>
      </c>
      <c r="Z9" s="115">
        <f>SUM(哈拉箐:寇家!Z9)</f>
        <v>0</v>
      </c>
      <c r="AA9" s="115">
        <f>SUM(哈拉箐:寇家!AA9)</f>
        <v>3578</v>
      </c>
      <c r="AB9" s="115">
        <f>SUM(哈拉箐:寇家!AB9)</f>
        <v>105.1</v>
      </c>
      <c r="AC9" s="115">
        <f>SUM(哈拉箐:寇家!AC9)</f>
        <v>77.4</v>
      </c>
      <c r="AD9" s="115">
        <f>SUM(哈拉箐:寇家!AD9)</f>
        <v>54.7</v>
      </c>
      <c r="AE9" s="115">
        <f>SUM(哈拉箐:寇家!AE9)</f>
        <v>31.8</v>
      </c>
      <c r="AF9" s="115">
        <f>SUM(哈拉箐:寇家!AF9)</f>
        <v>16</v>
      </c>
      <c r="AG9" s="115">
        <f>SUM(哈拉箐:寇家!AG9)</f>
        <v>6.7</v>
      </c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ref="F10:F41" si="3">SUM(G10:J10)</f>
        <v>0</v>
      </c>
      <c r="G10" s="37">
        <f>SUM(哈拉箐:寇家!G10)</f>
        <v>0</v>
      </c>
      <c r="H10" s="38">
        <f>SUM(哈拉箐:寇家!H10)</f>
        <v>0</v>
      </c>
      <c r="I10" s="59">
        <f>SUM(哈拉箐:寇家!I10)</f>
        <v>0</v>
      </c>
      <c r="J10" s="59">
        <f>SUM(哈拉箐:寇家!J10)</f>
        <v>0</v>
      </c>
      <c r="K10" s="110">
        <f>SUM(哈拉箐:寇家!K10)</f>
        <v>0</v>
      </c>
      <c r="L10" s="110">
        <f>SUM(哈拉箐:寇家!L10)</f>
        <v>0</v>
      </c>
      <c r="M10" s="60">
        <f>SUM(哈拉箐:寇家!M10)</f>
        <v>0</v>
      </c>
      <c r="N10" s="60">
        <f>SUM(哈拉箐:寇家!N10)</f>
        <v>0</v>
      </c>
      <c r="O10" s="60">
        <f>SUM(哈拉箐:寇家!O10)</f>
        <v>0</v>
      </c>
      <c r="P10" s="58">
        <f>SUM(哈拉箐:寇家!P10)</f>
        <v>0</v>
      </c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87" t="s">
        <v>74</v>
      </c>
      <c r="AN10" s="87" t="s">
        <v>75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3"/>
        <v>0</v>
      </c>
      <c r="G11" s="37">
        <f>SUM(哈拉箐:寇家!G11)</f>
        <v>0</v>
      </c>
      <c r="H11" s="37">
        <f>SUM(哈拉箐:寇家!H11)</f>
        <v>0</v>
      </c>
      <c r="I11" s="37">
        <f>SUM(哈拉箐:寇家!I11)</f>
        <v>0</v>
      </c>
      <c r="J11" s="37">
        <f>SUM(哈拉箐:寇家!J11)</f>
        <v>0</v>
      </c>
      <c r="K11" s="110">
        <f>SUM(哈拉箐:寇家!K11)</f>
        <v>0</v>
      </c>
      <c r="L11" s="110">
        <f>SUM(哈拉箐:寇家!L11)</f>
        <v>0</v>
      </c>
      <c r="M11" s="60">
        <f>SUM(哈拉箐:寇家!M11)</f>
        <v>0</v>
      </c>
      <c r="N11" s="60">
        <f>SUM(哈拉箐:寇家!N11)</f>
        <v>0</v>
      </c>
      <c r="O11" s="60">
        <f>SUM(哈拉箐:寇家!O11)</f>
        <v>0</v>
      </c>
      <c r="P11" s="58">
        <f>SUM(哈拉箐:寇家!P11)</f>
        <v>0</v>
      </c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87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3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109">
        <f t="shared" si="4"/>
        <v>0</v>
      </c>
      <c r="L12" s="109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87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3"/>
        <v>0</v>
      </c>
      <c r="G13" s="37">
        <f>SUM(哈拉箐:寇家!G13)</f>
        <v>0</v>
      </c>
      <c r="H13" s="40">
        <f>SUM(哈拉箐:寇家!H13)</f>
        <v>0</v>
      </c>
      <c r="I13" s="37">
        <f>SUM(哈拉箐:寇家!I13)</f>
        <v>0</v>
      </c>
      <c r="J13" s="59">
        <f>SUM(哈拉箐:寇家!J13)</f>
        <v>0</v>
      </c>
      <c r="K13" s="110">
        <f>SUM(哈拉箐:寇家!K13)</f>
        <v>0</v>
      </c>
      <c r="L13" s="110">
        <f>SUM(哈拉箐:寇家!L13)</f>
        <v>0</v>
      </c>
      <c r="M13" s="60">
        <f>SUM(哈拉箐:寇家!M13)</f>
        <v>0</v>
      </c>
      <c r="N13" s="60">
        <f>SUM(哈拉箐:寇家!N13)</f>
        <v>0</v>
      </c>
      <c r="O13" s="60">
        <f>SUM(哈拉箐:寇家!O13)</f>
        <v>0</v>
      </c>
      <c r="P13" s="58">
        <f>SUM(哈拉箐:寇家!P13)</f>
        <v>0</v>
      </c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87"/>
      <c r="AN13" s="87"/>
      <c r="AO13" s="87"/>
      <c r="AP13" s="87"/>
      <c r="AQ13" s="87"/>
      <c r="AR13" s="87"/>
      <c r="AS13" s="87"/>
    </row>
    <row r="14" s="4" customFormat="1" ht="9.6" customHeight="1" spans="1:45">
      <c r="A14" s="29" t="s">
        <v>47</v>
      </c>
      <c r="B14" s="29" t="s">
        <v>86</v>
      </c>
      <c r="C14" s="18"/>
      <c r="D14" s="30"/>
      <c r="E14" s="34"/>
      <c r="F14" s="36">
        <f t="shared" si="3"/>
        <v>0</v>
      </c>
      <c r="G14" s="40">
        <f>SUM(哈拉箐:寇家!G14)</f>
        <v>0</v>
      </c>
      <c r="H14" s="37">
        <f>SUM(哈拉箐:寇家!H14)</f>
        <v>0</v>
      </c>
      <c r="I14" s="37">
        <f>SUM(哈拉箐:寇家!I14)</f>
        <v>0</v>
      </c>
      <c r="J14" s="37">
        <f>SUM(哈拉箐:寇家!J14)</f>
        <v>0</v>
      </c>
      <c r="K14" s="110">
        <f>SUM(哈拉箐:寇家!K14)</f>
        <v>0</v>
      </c>
      <c r="L14" s="110">
        <f>SUM(哈拉箐:寇家!L14)</f>
        <v>0</v>
      </c>
      <c r="M14" s="60">
        <f>SUM(哈拉箐:寇家!M14)</f>
        <v>0</v>
      </c>
      <c r="N14" s="60">
        <f>SUM(哈拉箐:寇家!N14)</f>
        <v>0</v>
      </c>
      <c r="O14" s="60">
        <f>SUM(哈拉箐:寇家!O14)</f>
        <v>0</v>
      </c>
      <c r="P14" s="58">
        <f>SUM(哈拉箐:寇家!P14)</f>
        <v>0</v>
      </c>
      <c r="Q14" s="114">
        <f>SUM(哈拉箐:寇家!Q14)</f>
        <v>592.1</v>
      </c>
      <c r="R14" s="115">
        <f>SUM(哈拉箐:寇家!R14)</f>
        <v>568.59</v>
      </c>
      <c r="S14" s="115">
        <f>SUM(哈拉箐:寇家!S14)</f>
        <v>2586.5</v>
      </c>
      <c r="T14" s="115">
        <f>SUM(哈拉箐:寇家!T14)</f>
        <v>383.76</v>
      </c>
      <c r="U14" s="115">
        <f>SUM(哈拉箐:寇家!U14)</f>
        <v>1617.5</v>
      </c>
      <c r="V14" s="115">
        <f>SUM(哈拉箐:寇家!V14)</f>
        <v>2.6</v>
      </c>
      <c r="W14" s="115">
        <f>SUM(哈拉箐:寇家!W14)</f>
        <v>2.5</v>
      </c>
      <c r="X14" s="115">
        <f>SUM(哈拉箐:寇家!X14)</f>
        <v>1.3</v>
      </c>
      <c r="Y14" s="115">
        <f>SUM(哈拉箐:寇家!Y14)</f>
        <v>0.95</v>
      </c>
      <c r="Z14" s="115">
        <f>SUM(哈拉箐:寇家!Z14)</f>
        <v>146.1</v>
      </c>
      <c r="AA14" s="115">
        <f>SUM(哈拉箐:寇家!AA14)</f>
        <v>841.5</v>
      </c>
      <c r="AB14" s="115">
        <f>SUM(哈拉箐:寇家!AB14)</f>
        <v>1.4</v>
      </c>
      <c r="AC14" s="115">
        <f>SUM(哈拉箐:寇家!AC14)</f>
        <v>1.1</v>
      </c>
      <c r="AD14" s="115">
        <f>SUM(哈拉箐:寇家!AD14)</f>
        <v>0.75</v>
      </c>
      <c r="AE14" s="115">
        <f>SUM(哈拉箐:寇家!AE14)</f>
        <v>0.55</v>
      </c>
      <c r="AF14" s="115">
        <f>SUM(哈拉箐:寇家!AF14)</f>
        <v>38.73</v>
      </c>
      <c r="AG14" s="115">
        <f>SUM(哈拉箐:寇家!AG14)</f>
        <v>127.5</v>
      </c>
      <c r="AH14" s="115">
        <f>SUM(哈拉箐:寇家!AH14)</f>
        <v>0.8</v>
      </c>
      <c r="AI14" s="115">
        <f>SUM(哈拉箐:寇家!AI14)</f>
        <v>0.7</v>
      </c>
      <c r="AJ14" s="115">
        <f>SUM(哈拉箐:寇家!AJ14)</f>
        <v>0.4</v>
      </c>
      <c r="AK14" s="115">
        <f>SUM(哈拉箐:寇家!AK14)</f>
        <v>0.3</v>
      </c>
      <c r="AL14" s="115">
        <f>SUM(哈拉箐:寇家!AL14)</f>
        <v>0</v>
      </c>
      <c r="AM14" s="115">
        <f>SUM(哈拉箐:寇家!AM14)</f>
        <v>120</v>
      </c>
      <c r="AN14" s="115">
        <f>SUM(哈拉箐:寇家!AN14)</f>
        <v>0</v>
      </c>
      <c r="AO14" s="115">
        <f>SUM(哈拉箐:寇家!AO14)</f>
        <v>12</v>
      </c>
      <c r="AP14" s="115">
        <f>SUM(哈拉箐:寇家!AP14)</f>
        <v>66</v>
      </c>
      <c r="AQ14" s="115">
        <f>SUM(哈拉箐:寇家!AQ14)</f>
        <v>8</v>
      </c>
      <c r="AR14" s="115">
        <f>SUM(哈拉箐:寇家!AR14)</f>
        <v>8</v>
      </c>
      <c r="AS14" s="115">
        <f>SUM(哈拉箐:寇家!AS14)</f>
        <v>0.24</v>
      </c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3"/>
        <v>0</v>
      </c>
      <c r="G15" s="40">
        <f>SUM(哈拉箐:寇家!G15)</f>
        <v>0</v>
      </c>
      <c r="H15" s="40">
        <f>SUM(哈拉箐:寇家!H15)</f>
        <v>0</v>
      </c>
      <c r="I15" s="40">
        <f>SUM(哈拉箐:寇家!I15)</f>
        <v>0</v>
      </c>
      <c r="J15" s="40">
        <f>SUM(哈拉箐:寇家!J15)</f>
        <v>0</v>
      </c>
      <c r="K15" s="110">
        <f>SUM(哈拉箐:寇家!K15)</f>
        <v>0</v>
      </c>
      <c r="L15" s="110">
        <f>SUM(哈拉箐:寇家!L15)</f>
        <v>0</v>
      </c>
      <c r="M15" s="60">
        <f>SUM(哈拉箐:寇家!M15)</f>
        <v>0</v>
      </c>
      <c r="N15" s="60">
        <f>SUM(哈拉箐:寇家!N15)</f>
        <v>0</v>
      </c>
      <c r="O15" s="60">
        <f>SUM(哈拉箐:寇家!O15)</f>
        <v>0</v>
      </c>
      <c r="P15" s="58">
        <f>SUM(哈拉箐:寇家!P15)</f>
        <v>0</v>
      </c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3"/>
        <v>0</v>
      </c>
      <c r="G16" s="37">
        <f>SUM(哈拉箐:寇家!G16)</f>
        <v>0</v>
      </c>
      <c r="H16" s="37">
        <f>SUM(哈拉箐:寇家!H16)</f>
        <v>0</v>
      </c>
      <c r="I16" s="37">
        <f>SUM(哈拉箐:寇家!I16)</f>
        <v>0</v>
      </c>
      <c r="J16" s="37">
        <f>SUM(哈拉箐:寇家!J16)</f>
        <v>0</v>
      </c>
      <c r="K16" s="110">
        <f>SUM(哈拉箐:寇家!K16)</f>
        <v>0</v>
      </c>
      <c r="L16" s="110">
        <f>SUM(哈拉箐:寇家!L16)</f>
        <v>0</v>
      </c>
      <c r="M16" s="60">
        <f>SUM(哈拉箐:寇家!M16)</f>
        <v>0</v>
      </c>
      <c r="N16" s="60">
        <f>SUM(哈拉箐:寇家!N16)</f>
        <v>0</v>
      </c>
      <c r="O16" s="60">
        <f>SUM(哈拉箐:寇家!O16)</f>
        <v>0</v>
      </c>
      <c r="P16" s="58">
        <f>SUM(哈拉箐:寇家!P16)</f>
        <v>0</v>
      </c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3"/>
        <v>0</v>
      </c>
      <c r="G17" s="37">
        <f>SUM(哈拉箐:寇家!G17)</f>
        <v>0</v>
      </c>
      <c r="H17" s="37">
        <f>SUM(哈拉箐:寇家!H17)</f>
        <v>0</v>
      </c>
      <c r="I17" s="37">
        <f>SUM(哈拉箐:寇家!I17)</f>
        <v>0</v>
      </c>
      <c r="J17" s="37">
        <f>SUM(哈拉箐:寇家!J17)</f>
        <v>0</v>
      </c>
      <c r="K17" s="110">
        <f>SUM(哈拉箐:寇家!K17)</f>
        <v>0</v>
      </c>
      <c r="L17" s="110">
        <f>SUM(哈拉箐:寇家!L17)</f>
        <v>0</v>
      </c>
      <c r="M17" s="60">
        <f>SUM(哈拉箐:寇家!M17)</f>
        <v>0</v>
      </c>
      <c r="N17" s="60">
        <f>SUM(哈拉箐:寇家!N17)</f>
        <v>0</v>
      </c>
      <c r="O17" s="60">
        <f>SUM(哈拉箐:寇家!O17)</f>
        <v>0</v>
      </c>
      <c r="P17" s="58">
        <f>SUM(哈拉箐:寇家!P17)</f>
        <v>0</v>
      </c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3"/>
        <v>0</v>
      </c>
      <c r="G18" s="37">
        <f>SUM(哈拉箐:寇家!G18)</f>
        <v>0</v>
      </c>
      <c r="H18" s="38">
        <f>SUM(哈拉箐:寇家!H18)</f>
        <v>0</v>
      </c>
      <c r="I18" s="59">
        <f>SUM(哈拉箐:寇家!I18)</f>
        <v>0</v>
      </c>
      <c r="J18" s="59">
        <f>SUM(哈拉箐:寇家!J18)</f>
        <v>0</v>
      </c>
      <c r="K18" s="110">
        <f>SUM(哈拉箐:寇家!K18)</f>
        <v>0</v>
      </c>
      <c r="L18" s="110">
        <f>SUM(哈拉箐:寇家!L18)</f>
        <v>0</v>
      </c>
      <c r="M18" s="60">
        <f>SUM(哈拉箐:寇家!M18)</f>
        <v>0</v>
      </c>
      <c r="N18" s="60">
        <f>SUM(哈拉箐:寇家!N18)</f>
        <v>0</v>
      </c>
      <c r="O18" s="60">
        <f>SUM(哈拉箐:寇家!O18)</f>
        <v>0</v>
      </c>
      <c r="P18" s="58">
        <f>SUM(哈拉箐:寇家!P18)</f>
        <v>0</v>
      </c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420</v>
      </c>
      <c r="G19" s="44">
        <f t="shared" si="5"/>
        <v>0</v>
      </c>
      <c r="H19" s="44">
        <f t="shared" si="5"/>
        <v>0</v>
      </c>
      <c r="I19" s="44">
        <f t="shared" si="5"/>
        <v>80</v>
      </c>
      <c r="J19" s="44">
        <f t="shared" si="5"/>
        <v>340</v>
      </c>
      <c r="K19" s="61">
        <f t="shared" si="5"/>
        <v>28</v>
      </c>
      <c r="L19" s="61">
        <f t="shared" si="5"/>
        <v>112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>
        <f>SUM(哈拉箐:寇家!M20)</f>
        <v>0</v>
      </c>
      <c r="N20" s="60">
        <f>SUM(哈拉箐:寇家!N20)</f>
        <v>0</v>
      </c>
      <c r="O20" s="60">
        <f>SUM(哈拉箐:寇家!O20)</f>
        <v>0</v>
      </c>
      <c r="P20" s="58">
        <f>SUM(哈拉箐:寇家!P20)</f>
        <v>0</v>
      </c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三街镇</v>
      </c>
      <c r="E21" s="47" t="str">
        <f>"实施农村危房改造"&amp;X21&amp;"户"</f>
        <v>实施农村危房改造28户</v>
      </c>
      <c r="F21" s="48">
        <f>X21*15</f>
        <v>420</v>
      </c>
      <c r="G21" s="49"/>
      <c r="H21" s="49"/>
      <c r="I21" s="49">
        <f>(S21+U21)*2+(T21+V21)*6</f>
        <v>80</v>
      </c>
      <c r="J21" s="49">
        <f>F21-I21</f>
        <v>340</v>
      </c>
      <c r="K21" s="62">
        <f>X21</f>
        <v>28</v>
      </c>
      <c r="L21" s="62">
        <f>X21*4</f>
        <v>112</v>
      </c>
      <c r="M21" s="60">
        <f>SUM(哈拉箐:寇家!M21)</f>
        <v>0</v>
      </c>
      <c r="N21" s="60">
        <f>SUM(哈拉箐:寇家!N21)</f>
        <v>0</v>
      </c>
      <c r="O21" s="60">
        <f>SUM(哈拉箐:寇家!O21)</f>
        <v>0</v>
      </c>
      <c r="P21" s="58">
        <f>SUM(哈拉箐:寇家!P21)</f>
        <v>0</v>
      </c>
      <c r="Q21" s="18">
        <f>SUM(哈拉箐:寇家!Q21)</f>
        <v>18</v>
      </c>
      <c r="R21" s="18">
        <f>SUM(哈拉箐:寇家!R21)</f>
        <v>4</v>
      </c>
      <c r="S21" s="18">
        <f>SUM(哈拉箐:寇家!S21)</f>
        <v>11</v>
      </c>
      <c r="T21" s="18">
        <f>SUM(哈拉箐:寇家!T21)</f>
        <v>3</v>
      </c>
      <c r="U21" s="18">
        <f>SUM(哈拉箐:寇家!U21)</f>
        <v>11</v>
      </c>
      <c r="V21" s="18">
        <f>SUM(哈拉箐:寇家!V21)</f>
        <v>3</v>
      </c>
      <c r="W21" s="83">
        <f>SUM(Q21:V21)</f>
        <v>50</v>
      </c>
      <c r="X21" s="83">
        <f>SUM(S21:V21)</f>
        <v>28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3"/>
        <v>0</v>
      </c>
      <c r="G22" s="37">
        <f>SUM(哈拉箐:寇家!G22)</f>
        <v>0</v>
      </c>
      <c r="H22" s="37">
        <f>SUM(哈拉箐:寇家!H22)</f>
        <v>0</v>
      </c>
      <c r="I22" s="37">
        <f>SUM(哈拉箐:寇家!I22)</f>
        <v>0</v>
      </c>
      <c r="J22" s="37">
        <f>SUM(哈拉箐:寇家!J22)</f>
        <v>0</v>
      </c>
      <c r="K22" s="110">
        <f>SUM(哈拉箐:寇家!K22)</f>
        <v>0</v>
      </c>
      <c r="L22" s="110">
        <f>SUM(哈拉箐:寇家!L22)</f>
        <v>0</v>
      </c>
      <c r="M22" s="60">
        <f>SUM(哈拉箐:寇家!M22)</f>
        <v>0</v>
      </c>
      <c r="N22" s="60">
        <f>SUM(哈拉箐:寇家!N22)</f>
        <v>0</v>
      </c>
      <c r="O22" s="60">
        <f>SUM(哈拉箐:寇家!O22)</f>
        <v>0</v>
      </c>
      <c r="P22" s="58">
        <f>SUM(哈拉箐:寇家!P22)</f>
        <v>0</v>
      </c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3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111">
        <f t="shared" si="6"/>
        <v>0</v>
      </c>
      <c r="L23" s="111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3"/>
        <v>0</v>
      </c>
      <c r="G24" s="40">
        <f>SUM(哈拉箐:寇家!G24)</f>
        <v>0</v>
      </c>
      <c r="H24" s="40">
        <f>SUM(哈拉箐:寇家!H24)</f>
        <v>0</v>
      </c>
      <c r="I24" s="40">
        <f>SUM(哈拉箐:寇家!I24)</f>
        <v>0</v>
      </c>
      <c r="J24" s="40">
        <f>SUM(哈拉箐:寇家!J24)</f>
        <v>0</v>
      </c>
      <c r="K24" s="109">
        <f>SUM(哈拉箐:寇家!K24)</f>
        <v>0</v>
      </c>
      <c r="L24" s="109">
        <f>SUM(哈拉箐:寇家!L24)</f>
        <v>0</v>
      </c>
      <c r="M24" s="60">
        <f>SUM(哈拉箐:寇家!M24)</f>
        <v>0</v>
      </c>
      <c r="N24" s="60">
        <f>SUM(哈拉箐:寇家!N24)</f>
        <v>0</v>
      </c>
      <c r="O24" s="60">
        <f>SUM(哈拉箐:寇家!O24)</f>
        <v>0</v>
      </c>
      <c r="P24" s="58">
        <f>SUM(哈拉箐:寇家!P24)</f>
        <v>0</v>
      </c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3"/>
        <v>0</v>
      </c>
      <c r="G25" s="40">
        <f>SUM(哈拉箐:寇家!G25)</f>
        <v>0</v>
      </c>
      <c r="H25" s="40">
        <f>SUM(哈拉箐:寇家!H25)</f>
        <v>0</v>
      </c>
      <c r="I25" s="40">
        <f>SUM(哈拉箐:寇家!I25)</f>
        <v>0</v>
      </c>
      <c r="J25" s="40">
        <f>SUM(哈拉箐:寇家!J25)</f>
        <v>0</v>
      </c>
      <c r="K25" s="109">
        <f>SUM(哈拉箐:寇家!K25)</f>
        <v>0</v>
      </c>
      <c r="L25" s="109">
        <f>SUM(哈拉箐:寇家!L25)</f>
        <v>0</v>
      </c>
      <c r="M25" s="60">
        <f>SUM(哈拉箐:寇家!M25)</f>
        <v>0</v>
      </c>
      <c r="N25" s="60">
        <f>SUM(哈拉箐:寇家!N25)</f>
        <v>0</v>
      </c>
      <c r="O25" s="60">
        <f>SUM(哈拉箐:寇家!O25)</f>
        <v>0</v>
      </c>
      <c r="P25" s="58">
        <f>SUM(哈拉箐:寇家!P25)</f>
        <v>0</v>
      </c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3"/>
        <v>0</v>
      </c>
      <c r="G26" s="37">
        <f>SUM(哈拉箐:寇家!G26)</f>
        <v>0</v>
      </c>
      <c r="H26" s="38">
        <f>SUM(哈拉箐:寇家!H26)</f>
        <v>0</v>
      </c>
      <c r="I26" s="59">
        <f>SUM(哈拉箐:寇家!I26)</f>
        <v>0</v>
      </c>
      <c r="J26" s="59">
        <f>SUM(哈拉箐:寇家!J26)</f>
        <v>0</v>
      </c>
      <c r="K26" s="110">
        <f>SUM(哈拉箐:寇家!K26)</f>
        <v>0</v>
      </c>
      <c r="L26" s="110">
        <f>SUM(哈拉箐:寇家!L26)</f>
        <v>0</v>
      </c>
      <c r="M26" s="60">
        <f>SUM(哈拉箐:寇家!M26)</f>
        <v>0</v>
      </c>
      <c r="N26" s="60">
        <f>SUM(哈拉箐:寇家!N26)</f>
        <v>0</v>
      </c>
      <c r="O26" s="60">
        <f>SUM(哈拉箐:寇家!O26)</f>
        <v>0</v>
      </c>
      <c r="P26" s="58">
        <f>SUM(哈拉箐:寇家!P26)</f>
        <v>0</v>
      </c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3"/>
        <v>0</v>
      </c>
      <c r="G27" s="37">
        <f>SUM(哈拉箐:寇家!G27)</f>
        <v>0</v>
      </c>
      <c r="H27" s="38">
        <f>SUM(哈拉箐:寇家!H27)</f>
        <v>0</v>
      </c>
      <c r="I27" s="59">
        <f>SUM(哈拉箐:寇家!I27)</f>
        <v>0</v>
      </c>
      <c r="J27" s="59">
        <f>SUM(哈拉箐:寇家!J27)</f>
        <v>0</v>
      </c>
      <c r="K27" s="110">
        <f>SUM(哈拉箐:寇家!K27)</f>
        <v>0</v>
      </c>
      <c r="L27" s="110">
        <f>SUM(哈拉箐:寇家!L27)</f>
        <v>0</v>
      </c>
      <c r="M27" s="60">
        <f>SUM(哈拉箐:寇家!M27)</f>
        <v>0</v>
      </c>
      <c r="N27" s="60">
        <f>SUM(哈拉箐:寇家!N27)</f>
        <v>0</v>
      </c>
      <c r="O27" s="60">
        <f>SUM(哈拉箐:寇家!O27)</f>
        <v>0</v>
      </c>
      <c r="P27" s="58">
        <f>SUM(哈拉箐:寇家!P27)</f>
        <v>0</v>
      </c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3"/>
        <v>0</v>
      </c>
      <c r="G28" s="40">
        <f>SUM(哈拉箐:寇家!G28)</f>
        <v>0</v>
      </c>
      <c r="H28" s="40">
        <f>SUM(哈拉箐:寇家!H28)</f>
        <v>0</v>
      </c>
      <c r="I28" s="40">
        <f>SUM(哈拉箐:寇家!I28)</f>
        <v>0</v>
      </c>
      <c r="J28" s="40">
        <f>SUM(哈拉箐:寇家!J28)</f>
        <v>0</v>
      </c>
      <c r="K28" s="110">
        <f>SUM(哈拉箐:寇家!K28)</f>
        <v>0</v>
      </c>
      <c r="L28" s="110">
        <f>SUM(哈拉箐:寇家!L28)</f>
        <v>0</v>
      </c>
      <c r="M28" s="60">
        <f>SUM(哈拉箐:寇家!M28)</f>
        <v>0</v>
      </c>
      <c r="N28" s="60">
        <f>SUM(哈拉箐:寇家!N28)</f>
        <v>0</v>
      </c>
      <c r="O28" s="60">
        <f>SUM(哈拉箐:寇家!O28)</f>
        <v>0</v>
      </c>
      <c r="P28" s="58">
        <f>SUM(哈拉箐:寇家!P28)</f>
        <v>0</v>
      </c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3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111">
        <f t="shared" si="7"/>
        <v>0</v>
      </c>
      <c r="L29" s="111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3"/>
        <v>0</v>
      </c>
      <c r="G30" s="40">
        <f>SUM(哈拉箐:寇家!G30)</f>
        <v>0</v>
      </c>
      <c r="H30" s="40">
        <f>SUM(哈拉箐:寇家!H30)</f>
        <v>0</v>
      </c>
      <c r="I30" s="40">
        <f>SUM(哈拉箐:寇家!I30)</f>
        <v>0</v>
      </c>
      <c r="J30" s="40">
        <f>SUM(哈拉箐:寇家!J30)</f>
        <v>0</v>
      </c>
      <c r="K30" s="110">
        <f>SUM(哈拉箐:寇家!K30)</f>
        <v>0</v>
      </c>
      <c r="L30" s="110">
        <f>SUM(哈拉箐:寇家!L30)</f>
        <v>0</v>
      </c>
      <c r="M30" s="60">
        <f>SUM(哈拉箐:寇家!M30)</f>
        <v>0</v>
      </c>
      <c r="N30" s="60">
        <f>SUM(哈拉箐:寇家!N30)</f>
        <v>0</v>
      </c>
      <c r="O30" s="60">
        <f>SUM(哈拉箐:寇家!O30)</f>
        <v>0</v>
      </c>
      <c r="P30" s="58">
        <f>SUM(哈拉箐:寇家!P30)</f>
        <v>0</v>
      </c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3"/>
        <v>0</v>
      </c>
      <c r="G31" s="37">
        <f>SUM(哈拉箐:寇家!G31)</f>
        <v>0</v>
      </c>
      <c r="H31" s="37">
        <f>SUM(哈拉箐:寇家!H31)</f>
        <v>0</v>
      </c>
      <c r="I31" s="37">
        <f>SUM(哈拉箐:寇家!I31)</f>
        <v>0</v>
      </c>
      <c r="J31" s="37">
        <f>SUM(哈拉箐:寇家!J31)</f>
        <v>0</v>
      </c>
      <c r="K31" s="110">
        <f>SUM(哈拉箐:寇家!K31)</f>
        <v>0</v>
      </c>
      <c r="L31" s="110">
        <f>SUM(哈拉箐:寇家!L31)</f>
        <v>0</v>
      </c>
      <c r="M31" s="60">
        <f>SUM(哈拉箐:寇家!M31)</f>
        <v>0</v>
      </c>
      <c r="N31" s="60">
        <f>SUM(哈拉箐:寇家!N31)</f>
        <v>0</v>
      </c>
      <c r="O31" s="60">
        <f>SUM(哈拉箐:寇家!O31)</f>
        <v>0</v>
      </c>
      <c r="P31" s="58">
        <f>SUM(哈拉箐:寇家!P31)</f>
        <v>0</v>
      </c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3"/>
        <v>0</v>
      </c>
      <c r="G32" s="37">
        <f>SUM(哈拉箐:寇家!G32)</f>
        <v>0</v>
      </c>
      <c r="H32" s="37">
        <f>SUM(哈拉箐:寇家!H32)</f>
        <v>0</v>
      </c>
      <c r="I32" s="37">
        <f>SUM(哈拉箐:寇家!I32)</f>
        <v>0</v>
      </c>
      <c r="J32" s="37">
        <f>SUM(哈拉箐:寇家!J32)</f>
        <v>0</v>
      </c>
      <c r="K32" s="110">
        <f>SUM(哈拉箐:寇家!K32)</f>
        <v>0</v>
      </c>
      <c r="L32" s="110">
        <f>SUM(哈拉箐:寇家!L32)</f>
        <v>0</v>
      </c>
      <c r="M32" s="60">
        <f>SUM(哈拉箐:寇家!M32)</f>
        <v>0</v>
      </c>
      <c r="N32" s="60">
        <f>SUM(哈拉箐:寇家!N32)</f>
        <v>0</v>
      </c>
      <c r="O32" s="60">
        <f>SUM(哈拉箐:寇家!O32)</f>
        <v>0</v>
      </c>
      <c r="P32" s="58">
        <f>SUM(哈拉箐:寇家!P32)</f>
        <v>0</v>
      </c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3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111">
        <f t="shared" si="8"/>
        <v>0</v>
      </c>
      <c r="L33" s="111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3"/>
        <v>0</v>
      </c>
      <c r="G34" s="37">
        <f>SUM(哈拉箐:寇家!G34)</f>
        <v>0</v>
      </c>
      <c r="H34" s="37">
        <f>SUM(哈拉箐:寇家!H34)</f>
        <v>0</v>
      </c>
      <c r="I34" s="37">
        <f>SUM(哈拉箐:寇家!I34)</f>
        <v>0</v>
      </c>
      <c r="J34" s="37">
        <f>SUM(哈拉箐:寇家!J34)</f>
        <v>0</v>
      </c>
      <c r="K34" s="110">
        <f>SUM(哈拉箐:寇家!K34)</f>
        <v>0</v>
      </c>
      <c r="L34" s="110">
        <f>SUM(哈拉箐:寇家!L34)</f>
        <v>0</v>
      </c>
      <c r="M34" s="60">
        <f>SUM(哈拉箐:寇家!M34)</f>
        <v>0</v>
      </c>
      <c r="N34" s="60">
        <f>SUM(哈拉箐:寇家!N34)</f>
        <v>0</v>
      </c>
      <c r="O34" s="60">
        <f>SUM(哈拉箐:寇家!O34)</f>
        <v>0</v>
      </c>
      <c r="P34" s="58">
        <f>SUM(哈拉箐:寇家!P34)</f>
        <v>0</v>
      </c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3"/>
        <v>0</v>
      </c>
      <c r="G35" s="37">
        <f>SUM(哈拉箐:寇家!G35)</f>
        <v>0</v>
      </c>
      <c r="H35" s="37">
        <f>SUM(哈拉箐:寇家!H35)</f>
        <v>0</v>
      </c>
      <c r="I35" s="37">
        <f>SUM(哈拉箐:寇家!I35)</f>
        <v>0</v>
      </c>
      <c r="J35" s="37">
        <f>SUM(哈拉箐:寇家!J35)</f>
        <v>0</v>
      </c>
      <c r="K35" s="110">
        <f>SUM(哈拉箐:寇家!K35)</f>
        <v>0</v>
      </c>
      <c r="L35" s="110">
        <f>SUM(哈拉箐:寇家!L35)</f>
        <v>0</v>
      </c>
      <c r="M35" s="60">
        <f>SUM(哈拉箐:寇家!M35)</f>
        <v>0</v>
      </c>
      <c r="N35" s="60">
        <f>SUM(哈拉箐:寇家!N35)</f>
        <v>0</v>
      </c>
      <c r="O35" s="60">
        <f>SUM(哈拉箐:寇家!O35)</f>
        <v>0</v>
      </c>
      <c r="P35" s="58">
        <f>SUM(哈拉箐:寇家!P35)</f>
        <v>0</v>
      </c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3"/>
        <v>0</v>
      </c>
      <c r="G36" s="37">
        <f>SUM(哈拉箐:寇家!G36)</f>
        <v>0</v>
      </c>
      <c r="H36" s="37">
        <f>SUM(哈拉箐:寇家!H36)</f>
        <v>0</v>
      </c>
      <c r="I36" s="37">
        <f>SUM(哈拉箐:寇家!I36)</f>
        <v>0</v>
      </c>
      <c r="J36" s="37">
        <f>SUM(哈拉箐:寇家!J36)</f>
        <v>0</v>
      </c>
      <c r="K36" s="110">
        <f>SUM(哈拉箐:寇家!K36)</f>
        <v>0</v>
      </c>
      <c r="L36" s="110">
        <f>SUM(哈拉箐:寇家!L36)</f>
        <v>0</v>
      </c>
      <c r="M36" s="60">
        <f>SUM(哈拉箐:寇家!M36)</f>
        <v>0</v>
      </c>
      <c r="N36" s="60">
        <f>SUM(哈拉箐:寇家!N36)</f>
        <v>0</v>
      </c>
      <c r="O36" s="60">
        <f>SUM(哈拉箐:寇家!O36)</f>
        <v>0</v>
      </c>
      <c r="P36" s="58">
        <f>SUM(哈拉箐:寇家!P36)</f>
        <v>0</v>
      </c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3"/>
        <v>0</v>
      </c>
      <c r="G37" s="37">
        <f>SUM(哈拉箐:寇家!G37)</f>
        <v>0</v>
      </c>
      <c r="H37" s="37">
        <f>SUM(哈拉箐:寇家!H37)</f>
        <v>0</v>
      </c>
      <c r="I37" s="37">
        <f>SUM(哈拉箐:寇家!I37)</f>
        <v>0</v>
      </c>
      <c r="J37" s="37">
        <f>SUM(哈拉箐:寇家!J37)</f>
        <v>0</v>
      </c>
      <c r="K37" s="110">
        <f>SUM(哈拉箐:寇家!K37)</f>
        <v>0</v>
      </c>
      <c r="L37" s="110">
        <f>SUM(哈拉箐:寇家!L37)</f>
        <v>0</v>
      </c>
      <c r="M37" s="60">
        <f>SUM(哈拉箐:寇家!M37)</f>
        <v>0</v>
      </c>
      <c r="N37" s="60">
        <f>SUM(哈拉箐:寇家!N37)</f>
        <v>0</v>
      </c>
      <c r="O37" s="60">
        <f>SUM(哈拉箐:寇家!O37)</f>
        <v>0</v>
      </c>
      <c r="P37" s="58">
        <f>SUM(哈拉箐:寇家!P37)</f>
        <v>0</v>
      </c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3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111">
        <f t="shared" si="9"/>
        <v>0</v>
      </c>
      <c r="L38" s="111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3"/>
        <v>0</v>
      </c>
      <c r="G39" s="40">
        <f>SUM(哈拉箐:寇家!G39)</f>
        <v>0</v>
      </c>
      <c r="H39" s="40">
        <f>SUM(哈拉箐:寇家!H39)</f>
        <v>0</v>
      </c>
      <c r="I39" s="40">
        <f>SUM(哈拉箐:寇家!I39)</f>
        <v>0</v>
      </c>
      <c r="J39" s="40">
        <f>SUM(哈拉箐:寇家!J39)</f>
        <v>0</v>
      </c>
      <c r="K39" s="109">
        <f>SUM(哈拉箐:寇家!K39)</f>
        <v>0</v>
      </c>
      <c r="L39" s="109">
        <f>SUM(哈拉箐:寇家!L39)</f>
        <v>0</v>
      </c>
      <c r="M39" s="60">
        <f>SUM(哈拉箐:寇家!M39)</f>
        <v>0</v>
      </c>
      <c r="N39" s="60">
        <f>SUM(哈拉箐:寇家!N39)</f>
        <v>0</v>
      </c>
      <c r="O39" s="60">
        <f>SUM(哈拉箐:寇家!O39)</f>
        <v>0</v>
      </c>
      <c r="P39" s="58">
        <f>SUM(哈拉箐:寇家!P39)</f>
        <v>0</v>
      </c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3"/>
        <v>0</v>
      </c>
      <c r="G40" s="40">
        <f>SUM(哈拉箐:寇家!G40)</f>
        <v>0</v>
      </c>
      <c r="H40" s="40">
        <f>SUM(哈拉箐:寇家!H40)</f>
        <v>0</v>
      </c>
      <c r="I40" s="40">
        <f>SUM(哈拉箐:寇家!I40)</f>
        <v>0</v>
      </c>
      <c r="J40" s="40">
        <f>SUM(哈拉箐:寇家!J40)</f>
        <v>0</v>
      </c>
      <c r="K40" s="109">
        <f>SUM(哈拉箐:寇家!K40)</f>
        <v>0</v>
      </c>
      <c r="L40" s="109">
        <f>SUM(哈拉箐:寇家!L40)</f>
        <v>0</v>
      </c>
      <c r="M40" s="60">
        <f>SUM(哈拉箐:寇家!M40)</f>
        <v>0</v>
      </c>
      <c r="N40" s="60">
        <f>SUM(哈拉箐:寇家!N40)</f>
        <v>0</v>
      </c>
      <c r="O40" s="60">
        <f>SUM(哈拉箐:寇家!O40)</f>
        <v>0</v>
      </c>
      <c r="P40" s="58">
        <f>SUM(哈拉箐:寇家!P40)</f>
        <v>0</v>
      </c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3"/>
        <v>0</v>
      </c>
      <c r="G41" s="37">
        <f>SUM(哈拉箐:寇家!G41)</f>
        <v>0</v>
      </c>
      <c r="H41" s="37">
        <f>SUM(哈拉箐:寇家!H41)</f>
        <v>0</v>
      </c>
      <c r="I41" s="37">
        <f>SUM(哈拉箐:寇家!I41)</f>
        <v>0</v>
      </c>
      <c r="J41" s="37">
        <f>SUM(哈拉箐:寇家!J41)</f>
        <v>0</v>
      </c>
      <c r="K41" s="109">
        <f>SUM(哈拉箐:寇家!K41)</f>
        <v>0</v>
      </c>
      <c r="L41" s="109">
        <f>SUM(哈拉箐:寇家!L41)</f>
        <v>0</v>
      </c>
      <c r="M41" s="60">
        <f>SUM(哈拉箐:寇家!M41)</f>
        <v>0</v>
      </c>
      <c r="N41" s="60">
        <f>SUM(哈拉箐:寇家!N41)</f>
        <v>0</v>
      </c>
      <c r="O41" s="60">
        <f>SUM(哈拉箐:寇家!O41)</f>
        <v>0</v>
      </c>
      <c r="P41" s="58">
        <f>SUM(哈拉箐:寇家!P41)</f>
        <v>0</v>
      </c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1:35">
      <c r="K42" s="112"/>
      <c r="L42" s="112"/>
      <c r="M42" s="113"/>
      <c r="N42" s="113"/>
      <c r="O42" s="113"/>
      <c r="P42" s="113"/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/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48"/>
  <sheetViews>
    <sheetView showZeros="0" workbookViewId="0">
      <selection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35">
      <c r="A2" s="13" t="s">
        <v>165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  <c r="AG2" s="9"/>
      <c r="AH2" s="9"/>
      <c r="AI2" s="9"/>
    </row>
    <row r="3" ht="11.2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30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0</v>
      </c>
      <c r="J5" s="26">
        <f t="shared" si="0"/>
        <v>0</v>
      </c>
      <c r="K5" s="57">
        <v>13</v>
      </c>
      <c r="L5" s="57">
        <v>65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30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0</v>
      </c>
      <c r="J6" s="26">
        <f t="shared" si="2"/>
        <v>0</v>
      </c>
      <c r="K6" s="57">
        <f>K5</f>
        <v>13</v>
      </c>
      <c r="L6" s="57">
        <f>L5</f>
        <v>65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30</v>
      </c>
      <c r="G7" s="33">
        <f>SUM(G8:G9)</f>
        <v>0</v>
      </c>
      <c r="H7" s="33">
        <f t="shared" ref="H7:P7" si="3">SUM(H8:H9)</f>
        <v>30</v>
      </c>
      <c r="I7" s="33">
        <f t="shared" si="3"/>
        <v>0</v>
      </c>
      <c r="J7" s="33">
        <f t="shared" si="3"/>
        <v>0</v>
      </c>
      <c r="K7" s="58">
        <f>K5</f>
        <v>13</v>
      </c>
      <c r="L7" s="58">
        <f>L5</f>
        <v>65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68.25" customHeight="1" spans="1:39">
      <c r="A9" s="29" t="s">
        <v>47</v>
      </c>
      <c r="B9" s="29" t="s">
        <v>48</v>
      </c>
      <c r="C9" s="18" t="s">
        <v>44</v>
      </c>
      <c r="D9" s="30" t="s">
        <v>166</v>
      </c>
      <c r="E9" s="35" t="s">
        <v>167</v>
      </c>
      <c r="F9" s="32">
        <f>Q9</f>
        <v>30</v>
      </c>
      <c r="G9" s="33"/>
      <c r="H9" s="33">
        <v>30</v>
      </c>
      <c r="I9" s="33"/>
      <c r="J9" s="33">
        <f>F9-G9-H9-I9</f>
        <v>0</v>
      </c>
      <c r="K9" s="58">
        <f>K5</f>
        <v>13</v>
      </c>
      <c r="L9" s="58">
        <f>L5</f>
        <v>65</v>
      </c>
      <c r="M9" s="58"/>
      <c r="N9" s="58"/>
      <c r="O9" s="58"/>
      <c r="P9" s="58"/>
      <c r="Q9" s="70">
        <f>ROUND((R9*0.055+Q14*0.031+R14*0.06+AM14*0.013+AN14*0.009+AO14*0.025+AP14*0.02+AQ14*0.011+AR14*0.008),2)</f>
        <v>30</v>
      </c>
      <c r="R9" s="70">
        <f>ROUND((T9*4*0.2+U9*3.5*0.2+V9*3*0.2+W9*2.5*0.2+X9*2*0.2+Y9*1.5*0.15+Z9*1*0.15+AA9*1*0.15+AB9*AC9*0.2+AD9*AE9*0.2+AF9*AG9*0.2),2)</f>
        <v>420.22</v>
      </c>
      <c r="S9" s="71">
        <f>SUM(T9:AB9,AD9,AF9)</f>
        <v>958.2</v>
      </c>
      <c r="T9" s="71"/>
      <c r="U9" s="71">
        <v>345</v>
      </c>
      <c r="V9" s="71"/>
      <c r="W9" s="71"/>
      <c r="X9" s="71">
        <v>69</v>
      </c>
      <c r="Y9" s="71">
        <v>387</v>
      </c>
      <c r="Z9" s="71"/>
      <c r="AA9" s="86">
        <v>128</v>
      </c>
      <c r="AB9" s="4">
        <v>11.5</v>
      </c>
      <c r="AC9" s="4">
        <v>7.8</v>
      </c>
      <c r="AD9" s="4">
        <v>17.7</v>
      </c>
      <c r="AE9" s="4">
        <v>7.6</v>
      </c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39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87" t="s">
        <v>73</v>
      </c>
      <c r="AG10" s="92" t="s">
        <v>131</v>
      </c>
      <c r="AH10" s="87" t="s">
        <v>132</v>
      </c>
      <c r="AI10" s="87" t="s">
        <v>76</v>
      </c>
      <c r="AJ10" s="87" t="s">
        <v>77</v>
      </c>
      <c r="AK10" s="87" t="s">
        <v>78</v>
      </c>
      <c r="AL10" s="87" t="s">
        <v>79</v>
      </c>
      <c r="AM10" s="87" t="s">
        <v>80</v>
      </c>
    </row>
    <row r="11" s="4" customFormat="1" ht="9.6" customHeight="1" spans="1:39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87"/>
      <c r="AG11" s="92"/>
      <c r="AH11" s="87"/>
      <c r="AI11" s="87"/>
      <c r="AJ11" s="87"/>
      <c r="AK11" s="87"/>
      <c r="AL11" s="87"/>
      <c r="AM11" s="87"/>
    </row>
    <row r="12" s="4" customFormat="1" ht="9.6" customHeight="1" spans="1:39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87"/>
      <c r="AG12" s="92"/>
      <c r="AH12" s="87"/>
      <c r="AI12" s="87"/>
      <c r="AJ12" s="87"/>
      <c r="AK12" s="87"/>
      <c r="AL12" s="87"/>
      <c r="AM12" s="87"/>
    </row>
    <row r="13" s="4" customFormat="1" ht="9.6" customHeight="1" spans="1:39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87"/>
      <c r="AG13" s="92"/>
      <c r="AH13" s="87"/>
      <c r="AI13" s="87"/>
      <c r="AJ13" s="87"/>
      <c r="AK13" s="87"/>
      <c r="AL13" s="87"/>
      <c r="AM13" s="87"/>
    </row>
    <row r="14" s="4" customFormat="1" ht="9.6" customHeight="1" spans="1:35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>
        <v>46</v>
      </c>
      <c r="R14" s="70">
        <f>ROUND((U14*V14*X14*2)+(U14*(W14+X14*2)*Y14),2)</f>
        <v>91</v>
      </c>
      <c r="S14" s="4">
        <f>SUM(U14,AA14)</f>
        <v>325</v>
      </c>
      <c r="T14" s="70">
        <f>ROUND((U14*V14*X14*2)+(U14*(W14+X14*2)*Y14),2)</f>
        <v>91</v>
      </c>
      <c r="U14" s="71">
        <v>325</v>
      </c>
      <c r="V14" s="70">
        <v>0.4</v>
      </c>
      <c r="W14" s="70">
        <v>0.4</v>
      </c>
      <c r="X14" s="70">
        <v>0.2</v>
      </c>
      <c r="Y14" s="70">
        <v>0.15</v>
      </c>
      <c r="Z14" s="70">
        <f>ROUND((AA14*AB14*AD14*2)+(AA14*(AC14+AD14*2)*AE14),2)</f>
        <v>0</v>
      </c>
      <c r="AG14" s="91"/>
      <c r="AH14" s="91"/>
      <c r="AI14" s="91"/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/>
      <c r="G19" s="44"/>
      <c r="H19" s="44"/>
      <c r="I19" s="44"/>
      <c r="J19" s="44"/>
      <c r="K19" s="61"/>
      <c r="L19" s="61"/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/>
      <c r="D21" s="45"/>
      <c r="E21" s="47"/>
      <c r="F21" s="48"/>
      <c r="G21" s="49"/>
      <c r="H21" s="49"/>
      <c r="I21" s="49"/>
      <c r="J21" s="49"/>
      <c r="K21" s="62"/>
      <c r="L21" s="62"/>
      <c r="M21" s="60"/>
      <c r="N21" s="60"/>
      <c r="O21" s="60"/>
      <c r="P21" s="58"/>
      <c r="Q21" s="82"/>
      <c r="R21" s="82"/>
      <c r="S21" s="82"/>
      <c r="T21" s="82"/>
      <c r="U21" s="82"/>
      <c r="V21" s="82"/>
      <c r="W21" s="83">
        <f>SUM(Q21:V21)</f>
        <v>0</v>
      </c>
      <c r="X21" s="83">
        <f>SUM(S21:V21)</f>
        <v>0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5">SUM(G24:G28)</f>
        <v>0</v>
      </c>
      <c r="H23" s="53">
        <f t="shared" si="5"/>
        <v>0</v>
      </c>
      <c r="I23" s="53">
        <f t="shared" si="5"/>
        <v>0</v>
      </c>
      <c r="J23" s="53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6">SUM(G30:G32)</f>
        <v>0</v>
      </c>
      <c r="H29" s="53">
        <f t="shared" si="6"/>
        <v>0</v>
      </c>
      <c r="I29" s="53">
        <f t="shared" si="6"/>
        <v>0</v>
      </c>
      <c r="J29" s="53">
        <f t="shared" si="6"/>
        <v>0</v>
      </c>
      <c r="K29" s="57">
        <f t="shared" si="6"/>
        <v>0</v>
      </c>
      <c r="L29" s="57">
        <f t="shared" si="6"/>
        <v>0</v>
      </c>
      <c r="M29" s="57">
        <f t="shared" si="6"/>
        <v>0</v>
      </c>
      <c r="N29" s="57">
        <f t="shared" si="6"/>
        <v>0</v>
      </c>
      <c r="O29" s="57">
        <f t="shared" si="6"/>
        <v>0</v>
      </c>
      <c r="P29" s="57">
        <f t="shared" si="6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7">SUM(G34:G37)</f>
        <v>0</v>
      </c>
      <c r="H33" s="53">
        <f t="shared" si="7"/>
        <v>0</v>
      </c>
      <c r="I33" s="53">
        <f t="shared" si="7"/>
        <v>0</v>
      </c>
      <c r="J33" s="53">
        <f t="shared" si="7"/>
        <v>0</v>
      </c>
      <c r="K33" s="57">
        <f t="shared" si="7"/>
        <v>0</v>
      </c>
      <c r="L33" s="57">
        <f t="shared" si="7"/>
        <v>0</v>
      </c>
      <c r="M33" s="57">
        <f t="shared" si="7"/>
        <v>0</v>
      </c>
      <c r="N33" s="57">
        <f t="shared" si="7"/>
        <v>0</v>
      </c>
      <c r="O33" s="57">
        <f t="shared" si="7"/>
        <v>0</v>
      </c>
      <c r="P33" s="57">
        <f t="shared" si="7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8">SUM(G39:G41)</f>
        <v>0</v>
      </c>
      <c r="H38" s="53">
        <f t="shared" si="8"/>
        <v>0</v>
      </c>
      <c r="I38" s="53">
        <f t="shared" si="8"/>
        <v>0</v>
      </c>
      <c r="J38" s="53">
        <f t="shared" si="8"/>
        <v>0</v>
      </c>
      <c r="K38" s="57">
        <f t="shared" si="8"/>
        <v>0</v>
      </c>
      <c r="L38" s="57">
        <f t="shared" si="8"/>
        <v>0</v>
      </c>
      <c r="M38" s="57">
        <f t="shared" si="8"/>
        <v>0</v>
      </c>
      <c r="N38" s="57">
        <f t="shared" si="8"/>
        <v>0</v>
      </c>
      <c r="O38" s="57">
        <f t="shared" si="8"/>
        <v>0</v>
      </c>
      <c r="P38" s="57">
        <f t="shared" si="8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168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64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48"/>
  <sheetViews>
    <sheetView showZeros="0" workbookViewId="0">
      <selection activeCell="E21" sqref="E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6" width="4.375" style="10" customWidth="1"/>
    <col min="27" max="27" width="5.875" style="9" customWidth="1"/>
    <col min="28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35">
      <c r="A2" s="13" t="s">
        <v>169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  <c r="AG2" s="9"/>
      <c r="AH2" s="9"/>
      <c r="AI2" s="9"/>
    </row>
    <row r="3" ht="15.9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90</v>
      </c>
      <c r="G5" s="26">
        <f t="shared" ref="G5:P5" si="0">SUM(G6,G19,G23,G29,G33,G38)</f>
        <v>0</v>
      </c>
      <c r="H5" s="26">
        <f t="shared" si="0"/>
        <v>60</v>
      </c>
      <c r="I5" s="26">
        <f t="shared" si="0"/>
        <v>4</v>
      </c>
      <c r="J5" s="26">
        <f t="shared" si="0"/>
        <v>26</v>
      </c>
      <c r="K5" s="57">
        <v>52</v>
      </c>
      <c r="L5" s="57">
        <v>223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60</v>
      </c>
      <c r="G6" s="26">
        <f t="shared" ref="G6:P6" si="2">SUM(G7,G10,G11,G12,G18)</f>
        <v>0</v>
      </c>
      <c r="H6" s="26">
        <f t="shared" si="2"/>
        <v>60</v>
      </c>
      <c r="I6" s="26">
        <f t="shared" si="2"/>
        <v>0</v>
      </c>
      <c r="J6" s="26">
        <f t="shared" si="2"/>
        <v>0</v>
      </c>
      <c r="K6" s="57">
        <f>K5</f>
        <v>52</v>
      </c>
      <c r="L6" s="57">
        <f>L5</f>
        <v>223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60</v>
      </c>
      <c r="G7" s="33">
        <f>SUM(G8:G9)</f>
        <v>0</v>
      </c>
      <c r="H7" s="33">
        <f t="shared" ref="H7:P7" si="3">SUM(H8:H9)</f>
        <v>60</v>
      </c>
      <c r="I7" s="33">
        <f t="shared" si="3"/>
        <v>0</v>
      </c>
      <c r="J7" s="33">
        <f t="shared" si="3"/>
        <v>0</v>
      </c>
      <c r="K7" s="58">
        <f>K5</f>
        <v>52</v>
      </c>
      <c r="L7" s="58">
        <f>L5</f>
        <v>223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62.1" customHeight="1" spans="1:39">
      <c r="A9" s="29" t="s">
        <v>47</v>
      </c>
      <c r="B9" s="29" t="s">
        <v>48</v>
      </c>
      <c r="C9" s="18" t="s">
        <v>44</v>
      </c>
      <c r="D9" s="30" t="s">
        <v>170</v>
      </c>
      <c r="E9" s="35" t="s">
        <v>171</v>
      </c>
      <c r="F9" s="32">
        <f>Q9</f>
        <v>60</v>
      </c>
      <c r="G9" s="33"/>
      <c r="H9" s="33">
        <v>60</v>
      </c>
      <c r="I9" s="33"/>
      <c r="J9" s="33">
        <f>F9-G9-H9-I9</f>
        <v>0</v>
      </c>
      <c r="K9" s="58">
        <f>K5</f>
        <v>52</v>
      </c>
      <c r="L9" s="58">
        <f>L5</f>
        <v>223</v>
      </c>
      <c r="M9" s="58"/>
      <c r="N9" s="58"/>
      <c r="O9" s="58"/>
      <c r="P9" s="58"/>
      <c r="Q9" s="70">
        <f>ROUND((R9*0.055+Q14*0.031+R14*0.06+AM14*0.013+AN14*0.009+AO14*0.025+AP14*0.02+AQ14*0.011+AR14*0.008),2)</f>
        <v>60</v>
      </c>
      <c r="R9" s="70">
        <f>ROUND((T9*4*0.2+U9*3.5*0.2+V9*3*0.2+W9*2.5*0.2+X9*2*0.2+Y9*1.5*0.15+Z9*1*0.15+AA9*1*0.15+AB9*AC9*0.2+AD9*AE9*0.2+AF9*AG9*0.2),2)</f>
        <v>1058.75</v>
      </c>
      <c r="S9" s="71">
        <f>SUM(T9:AB9,AD9,AF9)</f>
        <v>2742</v>
      </c>
      <c r="T9" s="71"/>
      <c r="U9" s="71"/>
      <c r="V9" s="71">
        <v>1245</v>
      </c>
      <c r="W9" s="71">
        <v>216</v>
      </c>
      <c r="X9" s="71"/>
      <c r="Y9" s="71"/>
      <c r="Z9" s="71"/>
      <c r="AA9" s="86">
        <v>1273</v>
      </c>
      <c r="AB9" s="4">
        <v>8</v>
      </c>
      <c r="AC9" s="4">
        <v>8</v>
      </c>
      <c r="AD9" s="4"/>
      <c r="AE9" s="4"/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39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87" t="s">
        <v>73</v>
      </c>
      <c r="AG10" s="92" t="s">
        <v>131</v>
      </c>
      <c r="AH10" s="87" t="s">
        <v>132</v>
      </c>
      <c r="AI10" s="87" t="s">
        <v>76</v>
      </c>
      <c r="AJ10" s="87" t="s">
        <v>77</v>
      </c>
      <c r="AK10" s="87" t="s">
        <v>78</v>
      </c>
      <c r="AL10" s="87" t="s">
        <v>79</v>
      </c>
      <c r="AM10" s="87" t="s">
        <v>80</v>
      </c>
    </row>
    <row r="11" s="4" customFormat="1" ht="9.6" customHeight="1" spans="1:39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87"/>
      <c r="AG11" s="92"/>
      <c r="AH11" s="87"/>
      <c r="AI11" s="87"/>
      <c r="AJ11" s="87"/>
      <c r="AK11" s="87"/>
      <c r="AL11" s="87"/>
      <c r="AM11" s="87"/>
    </row>
    <row r="12" s="4" customFormat="1" ht="9.6" customHeight="1" spans="1:39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87"/>
      <c r="AG12" s="92"/>
      <c r="AH12" s="87"/>
      <c r="AI12" s="87"/>
      <c r="AJ12" s="87"/>
      <c r="AK12" s="87"/>
      <c r="AL12" s="87"/>
      <c r="AM12" s="87"/>
    </row>
    <row r="13" s="4" customFormat="1" ht="9.6" customHeight="1" spans="1:39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87"/>
      <c r="AG13" s="92"/>
      <c r="AH13" s="87"/>
      <c r="AI13" s="87"/>
      <c r="AJ13" s="87"/>
      <c r="AK13" s="87"/>
      <c r="AL13" s="87"/>
      <c r="AM13" s="87"/>
    </row>
    <row r="14" s="4" customFormat="1" ht="9.6" customHeight="1" spans="1:35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/>
      <c r="R14" s="70">
        <f>ROUND((U14*V14*X14*2)+(U14*(W14+X14*2)*Y14),2)</f>
        <v>29.4</v>
      </c>
      <c r="S14" s="4">
        <f>SUM(U14,AA14)</f>
        <v>210</v>
      </c>
      <c r="T14" s="70">
        <f>ROUND((U14*V14*X14*2)+(U14*(W14+X14*2)*Y14),2)</f>
        <v>29.4</v>
      </c>
      <c r="U14" s="71">
        <v>210</v>
      </c>
      <c r="V14" s="70">
        <v>0.3</v>
      </c>
      <c r="W14" s="70">
        <v>0.2</v>
      </c>
      <c r="X14" s="70">
        <v>0.15</v>
      </c>
      <c r="Y14" s="70">
        <v>0.1</v>
      </c>
      <c r="Z14" s="70">
        <f>ROUND((AA14*AB14*AD14*2)+(AA14*(AC14+AD14*2)*AE14),2)</f>
        <v>0</v>
      </c>
      <c r="AG14" s="91"/>
      <c r="AH14" s="91"/>
      <c r="AI14" s="91"/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30</v>
      </c>
      <c r="G19" s="44">
        <f t="shared" si="5"/>
        <v>0</v>
      </c>
      <c r="H19" s="44">
        <f t="shared" si="5"/>
        <v>0</v>
      </c>
      <c r="I19" s="44">
        <f t="shared" si="5"/>
        <v>4</v>
      </c>
      <c r="J19" s="44">
        <f t="shared" si="5"/>
        <v>26</v>
      </c>
      <c r="K19" s="61">
        <f t="shared" si="5"/>
        <v>2</v>
      </c>
      <c r="L19" s="61">
        <f t="shared" si="5"/>
        <v>8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寇家</v>
      </c>
      <c r="E21" s="47" t="str">
        <f>"实施农村危房改造"&amp;X21&amp;"户"</f>
        <v>实施农村危房改造2户</v>
      </c>
      <c r="F21" s="48">
        <f>X21*15</f>
        <v>30</v>
      </c>
      <c r="G21" s="49"/>
      <c r="H21" s="49"/>
      <c r="I21" s="49">
        <f>(S21+U21)*2+(T21+V21)*6</f>
        <v>4</v>
      </c>
      <c r="J21" s="49">
        <f>F21-I21</f>
        <v>26</v>
      </c>
      <c r="K21" s="62">
        <f>X21</f>
        <v>2</v>
      </c>
      <c r="L21" s="62">
        <f>X21*4</f>
        <v>8</v>
      </c>
      <c r="M21" s="60"/>
      <c r="N21" s="60"/>
      <c r="O21" s="60"/>
      <c r="P21" s="58"/>
      <c r="Q21" s="82"/>
      <c r="R21" s="82">
        <v>1</v>
      </c>
      <c r="S21" s="82">
        <v>1</v>
      </c>
      <c r="T21" s="82"/>
      <c r="U21" s="82">
        <v>1</v>
      </c>
      <c r="V21" s="82"/>
      <c r="W21" s="83">
        <f>SUM(Q21:V21)</f>
        <v>3</v>
      </c>
      <c r="X21" s="83">
        <f>SUM(S21:V21)</f>
        <v>2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172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64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48"/>
  <sheetViews>
    <sheetView showZeros="0" workbookViewId="0">
      <selection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26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ht="11.25" customHeight="1" spans="1:16">
      <c r="A2" s="13" t="s">
        <v>127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15.95" customHeight="1" spans="1:26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</row>
    <row r="4" ht="45" customHeight="1" spans="1:26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90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8</v>
      </c>
      <c r="J5" s="26">
        <f t="shared" si="0"/>
        <v>52</v>
      </c>
      <c r="K5" s="57">
        <v>30</v>
      </c>
      <c r="L5" s="57">
        <v>117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39" si="1">SUM(G6:J6)</f>
        <v>30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0</v>
      </c>
      <c r="J6" s="26">
        <f t="shared" si="2"/>
        <v>0</v>
      </c>
      <c r="K6" s="57">
        <f>K5</f>
        <v>30</v>
      </c>
      <c r="L6" s="57">
        <f>L5</f>
        <v>117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30</v>
      </c>
      <c r="G7" s="33">
        <f>SUM(G8:G9)</f>
        <v>0</v>
      </c>
      <c r="H7" s="33">
        <f t="shared" ref="H7:P7" si="3">SUM(H8:H9)</f>
        <v>30</v>
      </c>
      <c r="I7" s="33">
        <f t="shared" si="3"/>
        <v>0</v>
      </c>
      <c r="J7" s="33">
        <f t="shared" si="3"/>
        <v>0</v>
      </c>
      <c r="K7" s="58">
        <f>K5</f>
        <v>30</v>
      </c>
      <c r="L7" s="58">
        <f>L5</f>
        <v>117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66" customHeight="1" spans="1:39">
      <c r="A9" s="29" t="s">
        <v>47</v>
      </c>
      <c r="B9" s="29" t="s">
        <v>48</v>
      </c>
      <c r="C9" s="18" t="s">
        <v>44</v>
      </c>
      <c r="D9" s="30" t="s">
        <v>129</v>
      </c>
      <c r="E9" s="35" t="s">
        <v>130</v>
      </c>
      <c r="F9" s="32">
        <f>Q9</f>
        <v>30</v>
      </c>
      <c r="G9" s="33"/>
      <c r="H9" s="33">
        <v>30</v>
      </c>
      <c r="I9" s="33"/>
      <c r="J9" s="33">
        <f>F9-G9-H9-I9</f>
        <v>0</v>
      </c>
      <c r="K9" s="58">
        <f>K5</f>
        <v>30</v>
      </c>
      <c r="L9" s="58">
        <f>L5</f>
        <v>117</v>
      </c>
      <c r="M9" s="58"/>
      <c r="N9" s="58"/>
      <c r="O9" s="58"/>
      <c r="P9" s="58"/>
      <c r="Q9" s="70">
        <f>ROUND((R9*0.055+Q14*0.031+R14*0.06+AM14*0.013+AN14*0.009+AO14*0.025+AP14*0.02+AQ14*0.011+AR14*0.008),2)</f>
        <v>30</v>
      </c>
      <c r="R9" s="70">
        <f>ROUND((T9*4*0.2+U9*3.5*0.2+V9*3*0.2+W9*2.5*0.2+X9*2*0.2+Y9*1.5*0.15+Z9*1*0.15+AA9*1*0.15+AB9*AC9*0.2+AD9*AE9*0.2+AF9*AG9*0.2),2)</f>
        <v>424.38</v>
      </c>
      <c r="S9" s="71">
        <f>SUM(T9:AB9,AD9,AF9)</f>
        <v>1688</v>
      </c>
      <c r="T9" s="71"/>
      <c r="U9" s="97"/>
      <c r="V9" s="71"/>
      <c r="W9" s="71">
        <v>342</v>
      </c>
      <c r="X9" s="71">
        <v>5</v>
      </c>
      <c r="Y9" s="71">
        <v>423</v>
      </c>
      <c r="Z9" s="71"/>
      <c r="AA9" s="86">
        <v>908</v>
      </c>
      <c r="AB9" s="4">
        <v>10</v>
      </c>
      <c r="AC9" s="4">
        <v>10</v>
      </c>
      <c r="AD9" s="4"/>
      <c r="AE9" s="4"/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.6" customHeight="1" spans="1:35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/>
      <c r="R14" s="4">
        <f>SUM(T14,Z14,AF14)</f>
        <v>111.02</v>
      </c>
      <c r="S14" s="4">
        <f>SUM(U14,AA14,AG14)</f>
        <v>490</v>
      </c>
      <c r="T14" s="70">
        <f>ROUND((U14*V14*X14*2)+(U14*(W14+X14*2)*Y14),2)</f>
        <v>94.08</v>
      </c>
      <c r="U14" s="71">
        <v>336</v>
      </c>
      <c r="V14" s="70">
        <v>0.4</v>
      </c>
      <c r="W14" s="70">
        <v>0.4</v>
      </c>
      <c r="X14" s="70">
        <v>0.2</v>
      </c>
      <c r="Y14" s="70">
        <v>0.15</v>
      </c>
      <c r="Z14" s="70">
        <f>ROUND((AA14*AB14*AD14*2)+(AA14*(AC14+AD14*2)*AE14),2)</f>
        <v>16.94</v>
      </c>
      <c r="AA14" s="4">
        <v>154</v>
      </c>
      <c r="AB14" s="4">
        <v>0.2</v>
      </c>
      <c r="AC14" s="4">
        <v>0.2</v>
      </c>
      <c r="AD14" s="4">
        <v>0.15</v>
      </c>
      <c r="AE14" s="4">
        <v>0.1</v>
      </c>
      <c r="AF14" s="70">
        <f>ROUND((AG14*AH14*AJ14*2)+(AG14*(AI14+AJ14*2)*AK14),2)</f>
        <v>0</v>
      </c>
      <c r="AG14" s="91"/>
      <c r="AH14" s="91"/>
      <c r="AI14" s="91"/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60</v>
      </c>
      <c r="G19" s="44">
        <f t="shared" si="5"/>
        <v>0</v>
      </c>
      <c r="H19" s="44">
        <f t="shared" si="5"/>
        <v>0</v>
      </c>
      <c r="I19" s="44">
        <f t="shared" si="5"/>
        <v>8</v>
      </c>
      <c r="J19" s="44">
        <f t="shared" si="5"/>
        <v>52</v>
      </c>
      <c r="K19" s="61">
        <f t="shared" si="5"/>
        <v>4</v>
      </c>
      <c r="L19" s="61">
        <f t="shared" si="5"/>
        <v>16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哈拉箐</v>
      </c>
      <c r="E21" s="47" t="str">
        <f>"实施农村危房改造"&amp;X21&amp;"户"</f>
        <v>实施农村危房改造4户</v>
      </c>
      <c r="F21" s="48">
        <f>X21*15</f>
        <v>60</v>
      </c>
      <c r="G21" s="49"/>
      <c r="H21" s="49"/>
      <c r="I21" s="49">
        <f>(S21+U21)*2+(T21+V21)*6</f>
        <v>8</v>
      </c>
      <c r="J21" s="49">
        <f>F21-I21</f>
        <v>52</v>
      </c>
      <c r="K21" s="62">
        <f>X21</f>
        <v>4</v>
      </c>
      <c r="L21" s="62">
        <f>X21*4</f>
        <v>16</v>
      </c>
      <c r="M21" s="60"/>
      <c r="N21" s="60"/>
      <c r="O21" s="60"/>
      <c r="P21" s="58"/>
      <c r="Q21" s="82">
        <v>3</v>
      </c>
      <c r="R21" s="82">
        <v>1</v>
      </c>
      <c r="S21" s="82">
        <v>1</v>
      </c>
      <c r="T21" s="82">
        <v>0</v>
      </c>
      <c r="U21" s="82">
        <v>3</v>
      </c>
      <c r="V21" s="82"/>
      <c r="W21" s="83">
        <f>SUM(Q21:V21)</f>
        <v>8</v>
      </c>
      <c r="X21" s="83">
        <f>SUM(S21:V21)</f>
        <v>4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/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/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11" t="s">
        <v>133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48"/>
  <sheetViews>
    <sheetView showZeros="0" workbookViewId="0">
      <selection activeCell="G27" sqref="G27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16">
      <c r="A2" s="13" t="s">
        <v>134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15.9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75.03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6</v>
      </c>
      <c r="J5" s="26">
        <f t="shared" si="0"/>
        <v>39.03</v>
      </c>
      <c r="K5" s="57">
        <v>17</v>
      </c>
      <c r="L5" s="57">
        <v>90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39" si="1">SUM(G6:J6)</f>
        <v>30.03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0</v>
      </c>
      <c r="J6" s="26">
        <f t="shared" si="2"/>
        <v>0.0300000000000011</v>
      </c>
      <c r="K6" s="57">
        <f>K5</f>
        <v>17</v>
      </c>
      <c r="L6" s="57">
        <f>L5</f>
        <v>90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30.03</v>
      </c>
      <c r="G7" s="33">
        <f>SUM(G8:G9)</f>
        <v>0</v>
      </c>
      <c r="H7" s="33">
        <f t="shared" ref="H7:P7" si="3">SUM(H8:H9)</f>
        <v>30</v>
      </c>
      <c r="I7" s="33">
        <f t="shared" si="3"/>
        <v>0</v>
      </c>
      <c r="J7" s="33">
        <f t="shared" si="3"/>
        <v>0.0300000000000011</v>
      </c>
      <c r="K7" s="58">
        <f>K5</f>
        <v>17</v>
      </c>
      <c r="L7" s="58">
        <f>L5</f>
        <v>90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36.95" customHeight="1" spans="1:39">
      <c r="A9" s="29" t="s">
        <v>47</v>
      </c>
      <c r="B9" s="29" t="s">
        <v>48</v>
      </c>
      <c r="C9" s="18" t="s">
        <v>44</v>
      </c>
      <c r="D9" s="30" t="s">
        <v>135</v>
      </c>
      <c r="E9" s="35" t="s">
        <v>136</v>
      </c>
      <c r="F9" s="32">
        <f>Q9</f>
        <v>30.03</v>
      </c>
      <c r="G9" s="33"/>
      <c r="H9" s="33">
        <v>30</v>
      </c>
      <c r="I9" s="33"/>
      <c r="J9" s="33">
        <f>F9-G9-H9-I9</f>
        <v>0.0300000000000011</v>
      </c>
      <c r="K9" s="58">
        <f>K5</f>
        <v>17</v>
      </c>
      <c r="L9" s="58">
        <f>L5</f>
        <v>90</v>
      </c>
      <c r="M9" s="58"/>
      <c r="N9" s="58"/>
      <c r="O9" s="58"/>
      <c r="P9" s="58"/>
      <c r="Q9" s="70">
        <f>ROUND((R9*0.055+Q14*0.031+R14*0.06+AM14*0.013+AN14*0.009+AO14*0.025+AP14*0.02+AQ14*0.011+AR14*0.008),2)</f>
        <v>30.03</v>
      </c>
      <c r="R9" s="70">
        <f>ROUND((T9*4*0.2+U9*3.5*0.2+V9*3*0.2+W9*2.5*0.2+X9*2*0.2+Y9*1.5*0.15+Z9*1*0.15+AA9*1*0.15+AB9*AC9*0.2+AD9*AE9*0.2+AF9*AG9*0.2),2)</f>
        <v>520.3</v>
      </c>
      <c r="S9" s="71">
        <f>SUM(T9:AB9,AD9,AF9)</f>
        <v>1112</v>
      </c>
      <c r="T9" s="71"/>
      <c r="U9" s="97"/>
      <c r="V9" s="71">
        <v>716</v>
      </c>
      <c r="W9" s="71"/>
      <c r="X9" s="71">
        <v>73</v>
      </c>
      <c r="Y9" s="71"/>
      <c r="Z9" s="71"/>
      <c r="AA9" s="86">
        <v>314</v>
      </c>
      <c r="AB9" s="4">
        <v>9</v>
      </c>
      <c r="AC9" s="4">
        <v>8</v>
      </c>
      <c r="AD9" s="4"/>
      <c r="AE9" s="4"/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.6" customHeight="1" spans="1:37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>
        <v>45.5</v>
      </c>
      <c r="R14" s="4">
        <f>SUM(T14,Z14,AF14)</f>
        <v>0</v>
      </c>
      <c r="S14" s="4">
        <f>SUM(U14,AA14,AG14)</f>
        <v>0</v>
      </c>
      <c r="T14" s="70">
        <f>ROUND((U14*V14*X14*2)+(U14*(W14+X14*2)*Y14),2)</f>
        <v>0</v>
      </c>
      <c r="U14" s="71"/>
      <c r="V14" s="70"/>
      <c r="W14" s="70"/>
      <c r="X14" s="70"/>
      <c r="Y14" s="70"/>
      <c r="Z14" s="70">
        <f>ROUND((AA14*AB14*AD14*2)+(AA14*(AC14+AD14*2)*AE14),2)</f>
        <v>0</v>
      </c>
      <c r="AF14" s="70">
        <f>ROUND((AG14*AH14*AJ14*2)+(AG14*(AI14+AJ14*2)*AK14),2)</f>
        <v>0</v>
      </c>
      <c r="AG14" s="91"/>
      <c r="AH14" s="91"/>
      <c r="AI14" s="91"/>
      <c r="AJ14" s="9"/>
      <c r="AK14" s="9"/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45</v>
      </c>
      <c r="G19" s="44">
        <f t="shared" si="5"/>
        <v>0</v>
      </c>
      <c r="H19" s="44">
        <f t="shared" si="5"/>
        <v>0</v>
      </c>
      <c r="I19" s="44">
        <f t="shared" si="5"/>
        <v>6</v>
      </c>
      <c r="J19" s="44">
        <f t="shared" si="5"/>
        <v>39</v>
      </c>
      <c r="K19" s="61">
        <f t="shared" si="5"/>
        <v>3</v>
      </c>
      <c r="L19" s="61">
        <f t="shared" si="5"/>
        <v>12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干坝</v>
      </c>
      <c r="E21" s="47" t="str">
        <f>"实施农村危房改造"&amp;X21&amp;"户"</f>
        <v>实施农村危房改造3户</v>
      </c>
      <c r="F21" s="48">
        <f>X21*15</f>
        <v>45</v>
      </c>
      <c r="G21" s="49"/>
      <c r="H21" s="49"/>
      <c r="I21" s="49">
        <f>(S21+U21)*2+(T21+V21)*6</f>
        <v>6</v>
      </c>
      <c r="J21" s="49">
        <f>F21-I21</f>
        <v>39</v>
      </c>
      <c r="K21" s="62">
        <f>X21</f>
        <v>3</v>
      </c>
      <c r="L21" s="62">
        <f>X21*4</f>
        <v>12</v>
      </c>
      <c r="M21" s="60"/>
      <c r="N21" s="60"/>
      <c r="O21" s="60"/>
      <c r="P21" s="58"/>
      <c r="Q21" s="82">
        <v>2</v>
      </c>
      <c r="R21" s="82">
        <v>0</v>
      </c>
      <c r="S21" s="82">
        <v>2</v>
      </c>
      <c r="T21" s="82"/>
      <c r="U21" s="82">
        <v>1</v>
      </c>
      <c r="V21" s="82"/>
      <c r="W21" s="83">
        <f>SUM(Q21:V21)</f>
        <v>5</v>
      </c>
      <c r="X21" s="83">
        <f>SUM(S21:V21)</f>
        <v>3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/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/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137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54"/>
  <sheetViews>
    <sheetView showZeros="0" topLeftCell="B1" workbookViewId="0">
      <pane ySplit="5" topLeftCell="A6" activePane="bottomLeft" state="frozen"/>
      <selection/>
      <selection pane="bottomLeft"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16">
      <c r="A2" s="13" t="s">
        <v>138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15.9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45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6</v>
      </c>
      <c r="J5" s="26">
        <f t="shared" si="0"/>
        <v>9</v>
      </c>
      <c r="K5" s="57">
        <v>18</v>
      </c>
      <c r="L5" s="57">
        <v>79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30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0</v>
      </c>
      <c r="J6" s="26">
        <f t="shared" si="2"/>
        <v>0</v>
      </c>
      <c r="K6" s="57">
        <f>K5</f>
        <v>18</v>
      </c>
      <c r="L6" s="57">
        <f>L5</f>
        <v>79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30</v>
      </c>
      <c r="G7" s="33">
        <f>SUM(G8:G9)</f>
        <v>0</v>
      </c>
      <c r="H7" s="33">
        <f t="shared" ref="H7:P7" si="3">SUM(H8:H9)</f>
        <v>30</v>
      </c>
      <c r="I7" s="33">
        <f t="shared" si="3"/>
        <v>0</v>
      </c>
      <c r="J7" s="33">
        <f t="shared" si="3"/>
        <v>0</v>
      </c>
      <c r="K7" s="58">
        <f>K5</f>
        <v>18</v>
      </c>
      <c r="L7" s="58">
        <f>L5</f>
        <v>79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62.25" customHeight="1" spans="1:39">
      <c r="A9" s="29" t="s">
        <v>47</v>
      </c>
      <c r="B9" s="29" t="s">
        <v>48</v>
      </c>
      <c r="C9" s="18" t="s">
        <v>44</v>
      </c>
      <c r="D9" s="30" t="s">
        <v>139</v>
      </c>
      <c r="E9" s="35" t="s">
        <v>140</v>
      </c>
      <c r="F9" s="32">
        <f>Q9</f>
        <v>30</v>
      </c>
      <c r="G9" s="33"/>
      <c r="H9" s="33">
        <v>30</v>
      </c>
      <c r="I9" s="33"/>
      <c r="J9" s="33">
        <f>F9-G9-H9-I9</f>
        <v>0</v>
      </c>
      <c r="K9" s="58">
        <f>K5</f>
        <v>18</v>
      </c>
      <c r="L9" s="58">
        <f>L5</f>
        <v>79</v>
      </c>
      <c r="M9" s="58"/>
      <c r="N9" s="58"/>
      <c r="O9" s="58"/>
      <c r="P9" s="58"/>
      <c r="Q9" s="70">
        <f>ROUND((R9*0.055+Q14*0.031+R14*0.06+AM14*0.013+AN14*0.009+AO14*0.025+AP14*0.02+AQ14*0.011+AR14*0.008),2)</f>
        <v>30</v>
      </c>
      <c r="R9" s="70">
        <f>ROUND((T9*4*0.2+U9*3.5*0.2+V9*3*0.2+W9*2.5*0.2+X9*2*0.2+Y9*1.5*0.15+Z9*1*0.15+AA9*1*0.15+AB9*AC9*0.2+AD9*AE9*0.2+AF9*AG9*0.2),2)</f>
        <v>503.95</v>
      </c>
      <c r="S9" s="71">
        <f>SUM(T9:AB9,AD9,AF9)</f>
        <v>1089</v>
      </c>
      <c r="T9" s="71"/>
      <c r="U9" s="97"/>
      <c r="V9" s="71">
        <v>545</v>
      </c>
      <c r="W9" s="71">
        <v>96</v>
      </c>
      <c r="X9" s="71"/>
      <c r="Y9" s="71">
        <v>330</v>
      </c>
      <c r="Z9" s="71"/>
      <c r="AA9" s="86">
        <v>98</v>
      </c>
      <c r="AB9" s="4">
        <v>20</v>
      </c>
      <c r="AC9" s="4">
        <v>10</v>
      </c>
      <c r="AD9" s="4"/>
      <c r="AE9" s="4"/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.6" customHeight="1" spans="1:44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>
        <v>18</v>
      </c>
      <c r="R14" s="4">
        <f>SUM(T14,Z14,AF14)</f>
        <v>27.68</v>
      </c>
      <c r="S14" s="4">
        <f>SUM(U14,AA14,AG14)</f>
        <v>184.5</v>
      </c>
      <c r="T14" s="70">
        <f>ROUND((U14*V14*X14*2)+(U14*(W14+X14*2)*Y14),2)</f>
        <v>27.68</v>
      </c>
      <c r="U14" s="71">
        <v>184.5</v>
      </c>
      <c r="V14" s="70">
        <v>0.3</v>
      </c>
      <c r="W14" s="70">
        <v>0.3</v>
      </c>
      <c r="X14" s="70">
        <v>0.15</v>
      </c>
      <c r="Y14" s="70">
        <v>0.1</v>
      </c>
      <c r="Z14" s="70">
        <f>ROUND((AA14*AB14*AD14*2)+(AA14*(AC14+AD14*2)*AE14),2)</f>
        <v>0</v>
      </c>
      <c r="AF14" s="70">
        <f>ROUND((AG14*AH14*AJ14*2)+(AG14*(AI14+AJ14*2)*AK14),2)</f>
        <v>0</v>
      </c>
      <c r="AG14" s="91"/>
      <c r="AH14" s="91"/>
      <c r="AI14" s="91"/>
      <c r="AJ14" s="9"/>
      <c r="AK14" s="9"/>
      <c r="AR14" s="4">
        <v>8</v>
      </c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15</v>
      </c>
      <c r="G19" s="44">
        <f t="shared" si="5"/>
        <v>0</v>
      </c>
      <c r="H19" s="44">
        <f t="shared" si="5"/>
        <v>0</v>
      </c>
      <c r="I19" s="44">
        <f t="shared" si="5"/>
        <v>6</v>
      </c>
      <c r="J19" s="44">
        <f t="shared" si="5"/>
        <v>9</v>
      </c>
      <c r="K19" s="61">
        <f t="shared" si="5"/>
        <v>1</v>
      </c>
      <c r="L19" s="61">
        <f t="shared" si="5"/>
        <v>4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洼子</v>
      </c>
      <c r="E21" s="47" t="str">
        <f>"实施农村危房改造"&amp;X21&amp;"户"</f>
        <v>实施农村危房改造1户</v>
      </c>
      <c r="F21" s="48">
        <f>X21*15</f>
        <v>15</v>
      </c>
      <c r="G21" s="49"/>
      <c r="H21" s="49"/>
      <c r="I21" s="49">
        <f>(S21+U21)*2+(T21+V21)*6</f>
        <v>6</v>
      </c>
      <c r="J21" s="49">
        <f>F21-I21</f>
        <v>9</v>
      </c>
      <c r="K21" s="62">
        <f>X21</f>
        <v>1</v>
      </c>
      <c r="L21" s="62">
        <f>X21*4</f>
        <v>4</v>
      </c>
      <c r="M21" s="60"/>
      <c r="N21" s="60"/>
      <c r="O21" s="60"/>
      <c r="P21" s="58"/>
      <c r="Q21" s="82"/>
      <c r="R21" s="82"/>
      <c r="S21" s="82"/>
      <c r="T21" s="82">
        <v>1</v>
      </c>
      <c r="U21" s="82"/>
      <c r="V21" s="82"/>
      <c r="W21" s="83">
        <f>SUM(Q21:V21)</f>
        <v>1</v>
      </c>
      <c r="X21" s="83">
        <f>SUM(S21:V21)</f>
        <v>1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141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54"/>
  <sheetViews>
    <sheetView showZeros="0" topLeftCell="B1" workbookViewId="0">
      <pane ySplit="5" topLeftCell="A6" activePane="bottomLeft" state="frozen"/>
      <selection/>
      <selection pane="bottomLeft"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7.2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1.25" customHeight="1" spans="1:16">
      <c r="A2" s="13" t="s">
        <v>142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9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2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105.02</v>
      </c>
      <c r="G5" s="26">
        <f t="shared" ref="G5:P5" si="0">SUM(G6,G19,G23,G29,G33,G38)</f>
        <v>0</v>
      </c>
      <c r="H5" s="26">
        <f t="shared" si="0"/>
        <v>60</v>
      </c>
      <c r="I5" s="26">
        <f t="shared" si="0"/>
        <v>10</v>
      </c>
      <c r="J5" s="26">
        <f t="shared" si="0"/>
        <v>35.02</v>
      </c>
      <c r="K5" s="57">
        <v>54</v>
      </c>
      <c r="L5" s="57">
        <v>261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60.02</v>
      </c>
      <c r="G6" s="26">
        <f t="shared" ref="G6:P6" si="2">SUM(G7,G10,G11,G12,G18)</f>
        <v>0</v>
      </c>
      <c r="H6" s="26">
        <f t="shared" si="2"/>
        <v>60</v>
      </c>
      <c r="I6" s="26">
        <f t="shared" si="2"/>
        <v>0</v>
      </c>
      <c r="J6" s="26">
        <f t="shared" si="2"/>
        <v>0.0200000000000031</v>
      </c>
      <c r="K6" s="57">
        <f>K5</f>
        <v>54</v>
      </c>
      <c r="L6" s="57">
        <f>L5</f>
        <v>261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60.02</v>
      </c>
      <c r="G7" s="33">
        <f>SUM(G8:G9)</f>
        <v>0</v>
      </c>
      <c r="H7" s="33">
        <f t="shared" ref="H7:P7" si="3">SUM(H8:H9)</f>
        <v>60</v>
      </c>
      <c r="I7" s="33">
        <f t="shared" si="3"/>
        <v>0</v>
      </c>
      <c r="J7" s="33">
        <f t="shared" si="3"/>
        <v>0.0200000000000031</v>
      </c>
      <c r="K7" s="58">
        <f>K5</f>
        <v>54</v>
      </c>
      <c r="L7" s="58">
        <f>L5</f>
        <v>261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76.5" customHeight="1" spans="1:39">
      <c r="A9" s="29" t="s">
        <v>47</v>
      </c>
      <c r="B9" s="29" t="s">
        <v>48</v>
      </c>
      <c r="C9" s="18" t="s">
        <v>44</v>
      </c>
      <c r="D9" s="30" t="s">
        <v>143</v>
      </c>
      <c r="E9" s="35" t="s">
        <v>144</v>
      </c>
      <c r="F9" s="32">
        <f>Q9</f>
        <v>60.02</v>
      </c>
      <c r="G9" s="33"/>
      <c r="H9" s="33">
        <v>60</v>
      </c>
      <c r="I9" s="33"/>
      <c r="J9" s="33">
        <f>F9-G9-H9-I9</f>
        <v>0.0200000000000031</v>
      </c>
      <c r="K9" s="58">
        <f>K5</f>
        <v>54</v>
      </c>
      <c r="L9" s="58">
        <f>L5</f>
        <v>261</v>
      </c>
      <c r="M9" s="58"/>
      <c r="N9" s="58"/>
      <c r="O9" s="58"/>
      <c r="P9" s="58"/>
      <c r="Q9" s="70">
        <f>ROUND((R9*0.055+Q14*0.031+R14*0.06+AM14*0.013+AN14*0.009+AO14*0.025+AP14*0.02+AQ14*0.011+AR14*0.008),2)</f>
        <v>60.02</v>
      </c>
      <c r="R9" s="70">
        <f>ROUND((T9*4*0.2+U9*3.5*0.2+V9*3*0.2+W9*2.5*0.2+X9*2*0.2+Y9*1.5*0.15+Z9*1*0.15+AA9*1*0.15+AB9*AC9*0.2+AD9*AE9*0.2+AF9*AG9*0.2),2)</f>
        <v>845</v>
      </c>
      <c r="S9" s="71">
        <f>SUM(T9:AB9,AD9,AF9)</f>
        <v>2477.1</v>
      </c>
      <c r="T9" s="71"/>
      <c r="U9" s="97"/>
      <c r="V9" s="71">
        <v>610</v>
      </c>
      <c r="W9" s="71"/>
      <c r="X9" s="97">
        <v>342.5</v>
      </c>
      <c r="Y9" s="71">
        <v>870</v>
      </c>
      <c r="Z9" s="71"/>
      <c r="AA9" s="86">
        <v>612</v>
      </c>
      <c r="AB9" s="4">
        <v>13.6</v>
      </c>
      <c r="AC9" s="4">
        <v>6.4</v>
      </c>
      <c r="AD9" s="4">
        <v>13</v>
      </c>
      <c r="AE9" s="4">
        <v>6</v>
      </c>
      <c r="AF9" s="4">
        <v>16</v>
      </c>
      <c r="AG9" s="91">
        <v>6.7</v>
      </c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.6" customHeight="1" spans="1:37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>
        <v>133.6</v>
      </c>
      <c r="R14" s="4">
        <f>SUM(T14,Z14,AF14)</f>
        <v>156.8</v>
      </c>
      <c r="S14" s="4">
        <f>SUM(U14,AA14,AG14)</f>
        <v>820</v>
      </c>
      <c r="T14" s="70">
        <f>ROUND((U14*V14*X14*2)+(U14*(W14+X14*2)*Y14),2)</f>
        <v>84</v>
      </c>
      <c r="U14" s="71">
        <v>300</v>
      </c>
      <c r="V14" s="70">
        <v>0.4</v>
      </c>
      <c r="W14" s="70">
        <v>0.4</v>
      </c>
      <c r="X14" s="70">
        <v>0.2</v>
      </c>
      <c r="Y14" s="70">
        <v>0.15</v>
      </c>
      <c r="Z14" s="70">
        <f>ROUND((AA14*AB14*AD14*2)+(AA14*(AC14+AD14*2)*AE14),2)</f>
        <v>72.8</v>
      </c>
      <c r="AA14" s="4">
        <v>520</v>
      </c>
      <c r="AB14" s="4">
        <v>0.3</v>
      </c>
      <c r="AC14" s="4">
        <v>0.2</v>
      </c>
      <c r="AD14" s="4">
        <v>0.15</v>
      </c>
      <c r="AE14" s="4">
        <v>0.1</v>
      </c>
      <c r="AF14" s="70">
        <f>ROUND((AG14*AH14*AJ14*2)+(AG14*(AI14+AJ14*2)*AK14),2)</f>
        <v>0</v>
      </c>
      <c r="AG14" s="91"/>
      <c r="AH14" s="91"/>
      <c r="AI14" s="91"/>
      <c r="AJ14" s="9"/>
      <c r="AK14" s="9"/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45</v>
      </c>
      <c r="G19" s="44">
        <f t="shared" si="5"/>
        <v>0</v>
      </c>
      <c r="H19" s="44">
        <f t="shared" si="5"/>
        <v>0</v>
      </c>
      <c r="I19" s="44">
        <f t="shared" si="5"/>
        <v>10</v>
      </c>
      <c r="J19" s="44">
        <f t="shared" si="5"/>
        <v>35</v>
      </c>
      <c r="K19" s="61">
        <f t="shared" si="5"/>
        <v>3</v>
      </c>
      <c r="L19" s="61">
        <f t="shared" si="5"/>
        <v>12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哈拉</v>
      </c>
      <c r="E21" s="47" t="str">
        <f>"实施农村危房改造"&amp;X21&amp;"户"</f>
        <v>实施农村危房改造3户</v>
      </c>
      <c r="F21" s="48">
        <f>X21*15</f>
        <v>45</v>
      </c>
      <c r="G21" s="49"/>
      <c r="H21" s="49"/>
      <c r="I21" s="49">
        <f>(S21+U21)*2+(T21+V21)*6</f>
        <v>10</v>
      </c>
      <c r="J21" s="49">
        <f>F21-I21</f>
        <v>35</v>
      </c>
      <c r="K21" s="62">
        <f>X21</f>
        <v>3</v>
      </c>
      <c r="L21" s="62">
        <f>X21*4</f>
        <v>12</v>
      </c>
      <c r="M21" s="60"/>
      <c r="N21" s="60"/>
      <c r="O21" s="60"/>
      <c r="P21" s="58"/>
      <c r="Q21" s="82">
        <v>5</v>
      </c>
      <c r="R21" s="82"/>
      <c r="S21" s="82"/>
      <c r="T21" s="82"/>
      <c r="U21" s="82">
        <v>2</v>
      </c>
      <c r="V21" s="82">
        <v>1</v>
      </c>
      <c r="W21" s="83">
        <f>SUM(Q21:V21)</f>
        <v>8</v>
      </c>
      <c r="X21" s="83">
        <f>SUM(S21:V21)</f>
        <v>3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/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145</v>
      </c>
    </row>
    <row r="44" ht="26.25" customHeight="1"/>
    <row r="45" ht="26.25" customHeight="1"/>
    <row r="46" ht="24" customHeight="1"/>
    <row r="47" ht="26.25" customHeight="1"/>
    <row r="48" ht="26.25" customHeight="1"/>
    <row r="49" ht="24" customHeight="1"/>
    <row r="50" ht="26.25" customHeight="1"/>
    <row r="51" ht="23.25" customHeight="1"/>
    <row r="52" ht="21.75" customHeight="1"/>
    <row r="53" ht="27" customHeight="1"/>
    <row r="54" ht="18.7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48"/>
  <sheetViews>
    <sheetView showZeros="0" workbookViewId="0">
      <selection activeCell="I15" sqref="I15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5" style="9" customWidth="1"/>
    <col min="5" max="5" width="50.2" style="9" customWidth="1"/>
    <col min="6" max="6" width="6.4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3" width="4.375" style="10" customWidth="1"/>
    <col min="24" max="24" width="5.75" style="10" customWidth="1"/>
    <col min="25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16">
      <c r="A2" s="13" t="s">
        <v>146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15.9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45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6</v>
      </c>
      <c r="J5" s="26">
        <f t="shared" si="0"/>
        <v>9</v>
      </c>
      <c r="K5" s="57">
        <v>15</v>
      </c>
      <c r="L5" s="57">
        <v>63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30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0</v>
      </c>
      <c r="J6" s="26">
        <f t="shared" si="2"/>
        <v>0</v>
      </c>
      <c r="K6" s="57">
        <f>K5</f>
        <v>15</v>
      </c>
      <c r="L6" s="57">
        <f>L5</f>
        <v>63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ref="F7:J7" si="3">SUM(F8:F9)</f>
        <v>30</v>
      </c>
      <c r="G7" s="32">
        <f t="shared" si="3"/>
        <v>0</v>
      </c>
      <c r="H7" s="32">
        <f t="shared" si="3"/>
        <v>30</v>
      </c>
      <c r="I7" s="32">
        <f t="shared" si="3"/>
        <v>0</v>
      </c>
      <c r="J7" s="32">
        <f t="shared" si="3"/>
        <v>0</v>
      </c>
      <c r="K7" s="58">
        <f>K5</f>
        <v>15</v>
      </c>
      <c r="L7" s="58">
        <f>L5</f>
        <v>63</v>
      </c>
      <c r="M7" s="58">
        <f t="shared" ref="M7:P7" si="4">SUM(M8:M9)</f>
        <v>0</v>
      </c>
      <c r="N7" s="58">
        <f t="shared" si="4"/>
        <v>0</v>
      </c>
      <c r="O7" s="58">
        <f t="shared" si="4"/>
        <v>0</v>
      </c>
      <c r="P7" s="58">
        <f t="shared" si="4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 t="s">
        <v>44</v>
      </c>
      <c r="D8" s="30" t="s">
        <v>147</v>
      </c>
      <c r="E8" s="34" t="s">
        <v>148</v>
      </c>
      <c r="F8" s="32">
        <f>AS14*2</f>
        <v>0.48</v>
      </c>
      <c r="G8" s="33"/>
      <c r="H8" s="33">
        <v>0.48</v>
      </c>
      <c r="I8" s="33"/>
      <c r="J8" s="33">
        <f>F8-G8-H8-I8</f>
        <v>0</v>
      </c>
      <c r="K8" s="58">
        <f>K6</f>
        <v>15</v>
      </c>
      <c r="L8" s="58">
        <f>L6</f>
        <v>63</v>
      </c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27.95" customHeight="1" spans="1:39">
      <c r="A9" s="29" t="s">
        <v>47</v>
      </c>
      <c r="B9" s="29" t="s">
        <v>48</v>
      </c>
      <c r="C9" s="18" t="s">
        <v>44</v>
      </c>
      <c r="D9" s="30" t="s">
        <v>147</v>
      </c>
      <c r="E9" s="35" t="s">
        <v>149</v>
      </c>
      <c r="F9" s="32">
        <f>Q9</f>
        <v>29.52</v>
      </c>
      <c r="G9" s="33"/>
      <c r="H9" s="33">
        <v>29.52</v>
      </c>
      <c r="I9" s="33"/>
      <c r="J9" s="33">
        <f>F9-G9-H9-I9</f>
        <v>0</v>
      </c>
      <c r="K9" s="58">
        <f>K5</f>
        <v>15</v>
      </c>
      <c r="L9" s="58">
        <f>L5</f>
        <v>63</v>
      </c>
      <c r="M9" s="58"/>
      <c r="N9" s="58"/>
      <c r="O9" s="58"/>
      <c r="P9" s="58"/>
      <c r="Q9" s="70">
        <f>ROUND((R9*0.055+Q14*0.031+R14*0.06+AM14*0.013+AN14*0.009+AO14*0.025+AP14*0.02+AQ14*0.011+AR14*0.008),2)</f>
        <v>29.52</v>
      </c>
      <c r="R9" s="70">
        <f>ROUND((T9*4*0.2+U9*3.5*0.2+V9*3*0.2+W9*2.5*0.2+X9*2*0.2+Y9*1.5*0.15+Z9*1.2*0.15+AA9*1*0.15+AB9*AC9*0.2+AD9*AE9*0.2+AF9*AG9*0.2),2)</f>
        <v>536.7</v>
      </c>
      <c r="S9" s="97">
        <f>SUM(T9:AB9,AD9,AF9)</f>
        <v>1420</v>
      </c>
      <c r="T9" s="71"/>
      <c r="U9" s="97"/>
      <c r="V9" s="71"/>
      <c r="W9" s="71">
        <v>114</v>
      </c>
      <c r="X9" s="97">
        <v>1122</v>
      </c>
      <c r="Y9" s="71">
        <v>44</v>
      </c>
      <c r="Z9" s="71"/>
      <c r="AA9" s="86">
        <v>140</v>
      </c>
      <c r="AB9" s="4"/>
      <c r="AC9" s="4"/>
      <c r="AD9" s="4"/>
      <c r="AE9" s="4"/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5">SUM(H13:H17)</f>
        <v>0</v>
      </c>
      <c r="I12" s="40">
        <f t="shared" si="5"/>
        <v>0</v>
      </c>
      <c r="J12" s="40">
        <f t="shared" si="5"/>
        <v>0</v>
      </c>
      <c r="K12" s="58">
        <f t="shared" si="5"/>
        <v>0</v>
      </c>
      <c r="L12" s="58">
        <f t="shared" si="5"/>
        <v>0</v>
      </c>
      <c r="M12" s="58">
        <f t="shared" si="5"/>
        <v>0</v>
      </c>
      <c r="N12" s="58">
        <f t="shared" si="5"/>
        <v>0</v>
      </c>
      <c r="O12" s="58">
        <f t="shared" si="5"/>
        <v>0</v>
      </c>
      <c r="P12" s="58">
        <f t="shared" si="5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.6" customHeight="1" spans="1:45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/>
      <c r="R14" s="4">
        <f>SUM(T14,Z14,AF14)</f>
        <v>0</v>
      </c>
      <c r="S14" s="4">
        <f>SUM(U14,AA14,AG14)</f>
        <v>0</v>
      </c>
      <c r="T14" s="70">
        <f>ROUND((U14*V14*X14*2)+(U14*(W14+X14*2)*Y14),2)</f>
        <v>0</v>
      </c>
      <c r="U14" s="71"/>
      <c r="V14" s="70"/>
      <c r="W14" s="70"/>
      <c r="X14" s="70"/>
      <c r="Y14" s="70"/>
      <c r="Z14" s="70">
        <f>ROUND((AA14*AB14*AD14*2)+(AA14*(AC14+AD14*2)*AE14),2)</f>
        <v>0</v>
      </c>
      <c r="AF14" s="70">
        <f>ROUND((AG14*AH14*AJ14*2)+(AG14*(AI14+AJ14*2)*AK14),2)</f>
        <v>0</v>
      </c>
      <c r="AG14" s="91"/>
      <c r="AH14" s="91"/>
      <c r="AI14" s="91"/>
      <c r="AJ14" s="9"/>
      <c r="AK14" s="9"/>
      <c r="AS14" s="4">
        <v>0.24</v>
      </c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6">SUM(F20:F22)</f>
        <v>15</v>
      </c>
      <c r="G19" s="44">
        <f t="shared" si="6"/>
        <v>0</v>
      </c>
      <c r="H19" s="44">
        <f t="shared" si="6"/>
        <v>0</v>
      </c>
      <c r="I19" s="44">
        <f t="shared" si="6"/>
        <v>6</v>
      </c>
      <c r="J19" s="44">
        <f t="shared" si="6"/>
        <v>9</v>
      </c>
      <c r="K19" s="61">
        <f t="shared" si="6"/>
        <v>1</v>
      </c>
      <c r="L19" s="61">
        <f t="shared" si="6"/>
        <v>4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上机关</v>
      </c>
      <c r="E21" s="47" t="str">
        <f>"实施农村危房改造"&amp;X21&amp;"户"</f>
        <v>实施农村危房改造1户</v>
      </c>
      <c r="F21" s="48">
        <f>X21*15</f>
        <v>15</v>
      </c>
      <c r="G21" s="49"/>
      <c r="H21" s="49"/>
      <c r="I21" s="49">
        <f>(S21+U21)*2+(T21+V21)*6</f>
        <v>6</v>
      </c>
      <c r="J21" s="49">
        <f>F21-I21</f>
        <v>9</v>
      </c>
      <c r="K21" s="62">
        <f>X21</f>
        <v>1</v>
      </c>
      <c r="L21" s="62">
        <f>X21*4</f>
        <v>4</v>
      </c>
      <c r="M21" s="60"/>
      <c r="N21" s="60"/>
      <c r="O21" s="60"/>
      <c r="P21" s="58"/>
      <c r="Q21" s="82"/>
      <c r="R21" s="82"/>
      <c r="S21" s="82"/>
      <c r="T21" s="82"/>
      <c r="U21" s="82"/>
      <c r="V21" s="82">
        <v>1</v>
      </c>
      <c r="W21" s="83">
        <f>SUM(Q21:V21)</f>
        <v>1</v>
      </c>
      <c r="X21" s="83">
        <f>SUM(S21:V21)</f>
        <v>1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7">SUM(G24:G28)</f>
        <v>0</v>
      </c>
      <c r="H23" s="53">
        <f t="shared" si="7"/>
        <v>0</v>
      </c>
      <c r="I23" s="53">
        <f t="shared" si="7"/>
        <v>0</v>
      </c>
      <c r="J23" s="53">
        <f t="shared" si="7"/>
        <v>0</v>
      </c>
      <c r="K23" s="57">
        <f t="shared" si="7"/>
        <v>0</v>
      </c>
      <c r="L23" s="57">
        <f t="shared" si="7"/>
        <v>0</v>
      </c>
      <c r="M23" s="57">
        <f t="shared" si="7"/>
        <v>0</v>
      </c>
      <c r="N23" s="57">
        <f t="shared" si="7"/>
        <v>0</v>
      </c>
      <c r="O23" s="57">
        <f t="shared" si="7"/>
        <v>0</v>
      </c>
      <c r="P23" s="57">
        <f t="shared" si="7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8">SUM(G30:G32)</f>
        <v>0</v>
      </c>
      <c r="H29" s="53">
        <f t="shared" si="8"/>
        <v>0</v>
      </c>
      <c r="I29" s="53">
        <f t="shared" si="8"/>
        <v>0</v>
      </c>
      <c r="J29" s="53">
        <f t="shared" si="8"/>
        <v>0</v>
      </c>
      <c r="K29" s="57">
        <f t="shared" si="8"/>
        <v>0</v>
      </c>
      <c r="L29" s="57">
        <f t="shared" si="8"/>
        <v>0</v>
      </c>
      <c r="M29" s="57">
        <f t="shared" si="8"/>
        <v>0</v>
      </c>
      <c r="N29" s="57">
        <f t="shared" si="8"/>
        <v>0</v>
      </c>
      <c r="O29" s="57">
        <f t="shared" si="8"/>
        <v>0</v>
      </c>
      <c r="P29" s="57">
        <f t="shared" si="8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9">SUM(G34:G37)</f>
        <v>0</v>
      </c>
      <c r="H33" s="53">
        <f t="shared" si="9"/>
        <v>0</v>
      </c>
      <c r="I33" s="53">
        <f t="shared" si="9"/>
        <v>0</v>
      </c>
      <c r="J33" s="53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10">SUM(G39:G41)</f>
        <v>0</v>
      </c>
      <c r="H38" s="53">
        <f t="shared" si="10"/>
        <v>0</v>
      </c>
      <c r="I38" s="53">
        <f t="shared" si="10"/>
        <v>0</v>
      </c>
      <c r="J38" s="53">
        <f t="shared" si="10"/>
        <v>0</v>
      </c>
      <c r="K38" s="57">
        <f t="shared" si="10"/>
        <v>0</v>
      </c>
      <c r="L38" s="57">
        <f t="shared" si="10"/>
        <v>0</v>
      </c>
      <c r="M38" s="57">
        <f t="shared" si="10"/>
        <v>0</v>
      </c>
      <c r="N38" s="57">
        <f t="shared" si="10"/>
        <v>0</v>
      </c>
      <c r="O38" s="57">
        <f t="shared" si="10"/>
        <v>0</v>
      </c>
      <c r="P38" s="57">
        <f t="shared" si="10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150</v>
      </c>
    </row>
    <row r="44" ht="26.25" customHeight="1" spans="5:5">
      <c r="E44" s="9" t="s">
        <v>151</v>
      </c>
    </row>
    <row r="45" ht="26.25" customHeight="1"/>
    <row r="46" ht="24" customHeight="1"/>
    <row r="47" ht="26.25" customHeight="1"/>
    <row r="48" ht="26.2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48"/>
  <sheetViews>
    <sheetView showZeros="0" workbookViewId="0">
      <selection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5.1" style="9" customWidth="1"/>
    <col min="5" max="5" width="48.4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3" width="4.375" style="10" customWidth="1"/>
    <col min="24" max="24" width="5.75" style="10" customWidth="1"/>
    <col min="25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3.5" customHeight="1" spans="1:16">
      <c r="A2" s="13" t="s">
        <v>152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15.9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.6" customHeight="1" spans="1:35">
      <c r="A5" s="21" t="s">
        <v>20</v>
      </c>
      <c r="B5" s="21"/>
      <c r="C5" s="22"/>
      <c r="D5" s="23"/>
      <c r="E5" s="24"/>
      <c r="F5" s="25">
        <f>SUM(G5:J5)</f>
        <v>131.18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48.18</v>
      </c>
      <c r="J5" s="26">
        <f t="shared" si="0"/>
        <v>53</v>
      </c>
      <c r="K5" s="57">
        <v>23</v>
      </c>
      <c r="L5" s="57">
        <v>104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.6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56.18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26.18</v>
      </c>
      <c r="J6" s="26">
        <f t="shared" si="2"/>
        <v>0</v>
      </c>
      <c r="K6" s="57">
        <f>K5</f>
        <v>23</v>
      </c>
      <c r="L6" s="57">
        <f>L5</f>
        <v>104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.6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56.18</v>
      </c>
      <c r="G7" s="33">
        <f>SUM(G8:G9)</f>
        <v>0</v>
      </c>
      <c r="H7" s="33">
        <f t="shared" ref="H7:P7" si="3">SUM(H8:H9)</f>
        <v>30</v>
      </c>
      <c r="I7" s="33">
        <f t="shared" si="3"/>
        <v>26.18</v>
      </c>
      <c r="J7" s="33">
        <f t="shared" si="3"/>
        <v>0</v>
      </c>
      <c r="K7" s="58">
        <f>K5</f>
        <v>23</v>
      </c>
      <c r="L7" s="58">
        <f>L5</f>
        <v>104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12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63" customHeight="1" spans="1:39">
      <c r="A9" s="29" t="s">
        <v>47</v>
      </c>
      <c r="B9" s="29" t="s">
        <v>48</v>
      </c>
      <c r="C9" s="18" t="s">
        <v>44</v>
      </c>
      <c r="D9" s="30" t="s">
        <v>153</v>
      </c>
      <c r="E9" s="35" t="s">
        <v>154</v>
      </c>
      <c r="F9" s="32">
        <f>Q9</f>
        <v>56.18</v>
      </c>
      <c r="G9" s="33"/>
      <c r="H9" s="33">
        <v>30</v>
      </c>
      <c r="I9" s="33">
        <f>F9-G9-H9</f>
        <v>26.18</v>
      </c>
      <c r="J9" s="33">
        <f>F9-G9-H9-I9</f>
        <v>0</v>
      </c>
      <c r="K9" s="58">
        <f>K5</f>
        <v>23</v>
      </c>
      <c r="L9" s="58">
        <f>L5</f>
        <v>104</v>
      </c>
      <c r="M9" s="58"/>
      <c r="N9" s="58"/>
      <c r="O9" s="58"/>
      <c r="P9" s="58"/>
      <c r="Q9" s="70">
        <f>ROUND((R9*0.055+Q14*0.031+R14*0.06+AM14*0.013+AN14*0.009+AO14*0.025+AP14*0.02+AQ14*0.011+AR14*0.008),2)</f>
        <v>56.18</v>
      </c>
      <c r="R9" s="70">
        <f>ROUND((T9*4*0.2+U9*3.5*0.2+V9*3*0.2+W9*2.5*0.2+X9*2*0.2+Y9*1.5*0.15+Z9*1.2*0.15+AA9*1*0.15+AB9*AC9*0.2+AD9*AE9*0.2+AF9*AG9*0.2),2)</f>
        <v>1005.87</v>
      </c>
      <c r="S9" s="97">
        <f>SUM(T9:AB9,AD9,AF9)</f>
        <v>2070</v>
      </c>
      <c r="T9" s="71"/>
      <c r="U9" s="97"/>
      <c r="V9" s="71"/>
      <c r="W9" s="71">
        <v>1796</v>
      </c>
      <c r="X9" s="97">
        <v>62</v>
      </c>
      <c r="Y9" s="71">
        <v>80</v>
      </c>
      <c r="Z9" s="71"/>
      <c r="AA9" s="86">
        <v>105</v>
      </c>
      <c r="AB9" s="4">
        <v>13</v>
      </c>
      <c r="AC9" s="4">
        <v>8.2</v>
      </c>
      <c r="AD9" s="4">
        <v>14</v>
      </c>
      <c r="AE9" s="4">
        <v>10</v>
      </c>
      <c r="AF9" s="4"/>
      <c r="AG9" s="91"/>
      <c r="AH9" s="91"/>
      <c r="AI9" s="91"/>
      <c r="AJ9" s="4"/>
      <c r="AK9" s="4"/>
      <c r="AL9" s="4"/>
      <c r="AM9" s="4"/>
    </row>
    <row r="10" s="4" customFormat="1" ht="9.6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.6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.6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.6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.6" customHeight="1" spans="1:42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/>
      <c r="R14" s="4">
        <f>SUM(T14,Z14,AF14)</f>
        <v>0</v>
      </c>
      <c r="S14" s="4">
        <f>SUM(U14,AA14,AG14)</f>
        <v>0</v>
      </c>
      <c r="T14" s="70">
        <f>ROUND((U14*V14*X14*2)+(U14*(W14+X14*2)*Y14),2)</f>
        <v>0</v>
      </c>
      <c r="U14" s="71"/>
      <c r="V14" s="70"/>
      <c r="W14" s="70"/>
      <c r="X14" s="70"/>
      <c r="Y14" s="70"/>
      <c r="Z14" s="70">
        <f>ROUND((AA14*AB14*AD14*2)+(AA14*(AC14+AD14*2)*AE14),2)</f>
        <v>0</v>
      </c>
      <c r="AF14" s="70">
        <f>ROUND((AG14*AH14*AJ14*2)+(AG14*(AI14+AJ14*2)*AK14),2)</f>
        <v>0</v>
      </c>
      <c r="AG14" s="91"/>
      <c r="AH14" s="91"/>
      <c r="AI14" s="91"/>
      <c r="AJ14" s="9"/>
      <c r="AK14" s="9"/>
      <c r="AO14" s="4">
        <v>12</v>
      </c>
      <c r="AP14" s="4">
        <v>28</v>
      </c>
    </row>
    <row r="15" s="4" customFormat="1" ht="9.6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.6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.6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.6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.6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75</v>
      </c>
      <c r="G19" s="44">
        <f t="shared" si="5"/>
        <v>0</v>
      </c>
      <c r="H19" s="44">
        <f t="shared" si="5"/>
        <v>0</v>
      </c>
      <c r="I19" s="44">
        <f t="shared" si="5"/>
        <v>22</v>
      </c>
      <c r="J19" s="44">
        <f t="shared" si="5"/>
        <v>53</v>
      </c>
      <c r="K19" s="61">
        <f t="shared" si="5"/>
        <v>5</v>
      </c>
      <c r="L19" s="61">
        <f t="shared" si="5"/>
        <v>20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.6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.6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下机关</v>
      </c>
      <c r="E21" s="47" t="str">
        <f>"实施农村危房改造"&amp;X21&amp;"户"</f>
        <v>实施农村危房改造5户</v>
      </c>
      <c r="F21" s="48">
        <f>X21*15</f>
        <v>75</v>
      </c>
      <c r="G21" s="49"/>
      <c r="H21" s="49"/>
      <c r="I21" s="49">
        <f>(S21+U21)*2+(T21+V21)*6</f>
        <v>22</v>
      </c>
      <c r="J21" s="49">
        <f>F21-I21</f>
        <v>53</v>
      </c>
      <c r="K21" s="62">
        <f>X21</f>
        <v>5</v>
      </c>
      <c r="L21" s="62">
        <f>X21*4</f>
        <v>20</v>
      </c>
      <c r="M21" s="60"/>
      <c r="N21" s="60"/>
      <c r="O21" s="60"/>
      <c r="P21" s="58"/>
      <c r="Q21" s="82"/>
      <c r="R21" s="82"/>
      <c r="S21" s="82">
        <v>1</v>
      </c>
      <c r="T21" s="82">
        <v>2</v>
      </c>
      <c r="U21" s="82">
        <v>1</v>
      </c>
      <c r="V21" s="82">
        <v>1</v>
      </c>
      <c r="W21" s="83">
        <f>SUM(Q21:V21)</f>
        <v>5</v>
      </c>
      <c r="X21" s="83">
        <f>SUM(S21:V21)</f>
        <v>5</v>
      </c>
      <c r="AG21" s="94"/>
      <c r="AH21" s="94"/>
      <c r="AI21" s="94"/>
    </row>
    <row r="22" s="6" customFormat="1" ht="9.6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.6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.6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.6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.6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.6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.6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.6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.6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.6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.6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.6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.6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.6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.6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.6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.6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.6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.6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.6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155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48"/>
  <sheetViews>
    <sheetView showZeros="0" workbookViewId="0">
      <selection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3" width="4.375" style="10" customWidth="1"/>
    <col min="24" max="24" width="5.75" style="10" customWidth="1"/>
    <col min="25" max="26" width="4.375" style="10" customWidth="1"/>
    <col min="27" max="32" width="4.375" style="9" customWidth="1"/>
    <col min="33" max="35" width="4.375" style="11" customWidth="1"/>
    <col min="36" max="39" width="4.375" style="9" customWidth="1"/>
    <col min="40" max="16384" width="9" style="9"/>
  </cols>
  <sheetData>
    <row r="1" ht="18.7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2" customHeight="1" spans="1:16">
      <c r="A2" s="13" t="s">
        <v>156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11.2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5.95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" customHeight="1" spans="1:35">
      <c r="A5" s="21" t="s">
        <v>20</v>
      </c>
      <c r="B5" s="21"/>
      <c r="C5" s="22"/>
      <c r="D5" s="23"/>
      <c r="E5" s="24"/>
      <c r="F5" s="25">
        <f>SUM(G5:J5)</f>
        <v>60.04</v>
      </c>
      <c r="G5" s="26">
        <f t="shared" ref="G5:P5" si="0">SUM(G6,G19,G23,G29,G33,G38)</f>
        <v>0</v>
      </c>
      <c r="H5" s="26">
        <f t="shared" si="0"/>
        <v>30</v>
      </c>
      <c r="I5" s="26">
        <f t="shared" si="0"/>
        <v>4</v>
      </c>
      <c r="J5" s="26">
        <f t="shared" si="0"/>
        <v>26.04</v>
      </c>
      <c r="K5" s="57">
        <v>16</v>
      </c>
      <c r="L5" s="57">
        <v>75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30.04</v>
      </c>
      <c r="G6" s="26">
        <f t="shared" ref="G6:P6" si="2">SUM(G7,G10,G11,G12,G18)</f>
        <v>0</v>
      </c>
      <c r="H6" s="26">
        <f t="shared" si="2"/>
        <v>30</v>
      </c>
      <c r="I6" s="26">
        <f t="shared" si="2"/>
        <v>0</v>
      </c>
      <c r="J6" s="26">
        <f t="shared" si="2"/>
        <v>0.0399999999999991</v>
      </c>
      <c r="K6" s="57">
        <f>K5</f>
        <v>16</v>
      </c>
      <c r="L6" s="57">
        <f>L5</f>
        <v>75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30.04</v>
      </c>
      <c r="G7" s="33">
        <f>SUM(G8:G9)</f>
        <v>0</v>
      </c>
      <c r="H7" s="33">
        <f t="shared" ref="H7:P7" si="3">SUM(H8:H9)</f>
        <v>30</v>
      </c>
      <c r="I7" s="33">
        <f t="shared" si="3"/>
        <v>0</v>
      </c>
      <c r="J7" s="33">
        <f t="shared" si="3"/>
        <v>0.0399999999999991</v>
      </c>
      <c r="K7" s="58">
        <f>K5</f>
        <v>16</v>
      </c>
      <c r="L7" s="58">
        <f>L5</f>
        <v>75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9" customHeight="1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89.25" customHeight="1" spans="1:39">
      <c r="A9" s="29" t="s">
        <v>47</v>
      </c>
      <c r="B9" s="29" t="s">
        <v>48</v>
      </c>
      <c r="C9" s="18" t="s">
        <v>44</v>
      </c>
      <c r="D9" s="30" t="s">
        <v>157</v>
      </c>
      <c r="E9" s="35" t="s">
        <v>158</v>
      </c>
      <c r="F9" s="32">
        <f>Q9</f>
        <v>30.04</v>
      </c>
      <c r="G9" s="33"/>
      <c r="H9" s="33">
        <v>30</v>
      </c>
      <c r="I9" s="33"/>
      <c r="J9" s="33">
        <f>F9-G9-H9-I9</f>
        <v>0.0399999999999991</v>
      </c>
      <c r="K9" s="58">
        <f>K5</f>
        <v>16</v>
      </c>
      <c r="L9" s="58">
        <f>L5</f>
        <v>75</v>
      </c>
      <c r="M9" s="58"/>
      <c r="N9" s="58"/>
      <c r="O9" s="58"/>
      <c r="P9" s="58"/>
      <c r="Q9" s="70">
        <f>ROUND((R9*0.055+Q14*0.031+R14*0.06+AM14*0.013+AN14*0.009+AO14*0.025+AP14*0.02+AQ14*0.011+AR14*0.008),2)</f>
        <v>30.04</v>
      </c>
      <c r="R9" s="70">
        <f>ROUND((T9*4*0.2+U9*3.5*0.2+V9*3*0.2+W9*2.5*0.2+X9*2*0.2+Y9*1.5*0.15+Z9*1.2*0.15+AA9*1*0.15+AB9*AC9*0.2+AD9*AE9*0.2+AF9*AG9*0.2),2)</f>
        <v>343.05</v>
      </c>
      <c r="S9" s="97">
        <f>SUM(T9:AB9,AD9,AF9)</f>
        <v>785.5</v>
      </c>
      <c r="T9" s="71"/>
      <c r="U9" s="97">
        <v>200</v>
      </c>
      <c r="V9" s="71"/>
      <c r="W9" s="71"/>
      <c r="X9" s="97">
        <v>317.5</v>
      </c>
      <c r="Y9" s="71">
        <v>258</v>
      </c>
      <c r="Z9" s="71"/>
      <c r="AA9" s="86"/>
      <c r="AB9" s="4">
        <v>10</v>
      </c>
      <c r="AC9" s="4">
        <v>9</v>
      </c>
      <c r="AD9" s="4"/>
      <c r="AE9" s="4"/>
      <c r="AF9" s="4"/>
      <c r="AG9" s="91"/>
      <c r="AH9" s="91"/>
      <c r="AI9" s="91"/>
      <c r="AJ9" s="4"/>
      <c r="AK9" s="4"/>
      <c r="AL9" s="4"/>
      <c r="AM9" s="4"/>
    </row>
    <row r="10" s="4" customFormat="1" ht="9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92" t="s">
        <v>131</v>
      </c>
      <c r="AN10" s="87" t="s">
        <v>132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9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92"/>
      <c r="AN11" s="87"/>
      <c r="AO11" s="87"/>
      <c r="AP11" s="87"/>
      <c r="AQ11" s="87"/>
      <c r="AR11" s="87"/>
      <c r="AS11" s="87"/>
    </row>
    <row r="12" s="4" customFormat="1" ht="9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92"/>
      <c r="AN12" s="87"/>
      <c r="AO12" s="87"/>
      <c r="AP12" s="87"/>
      <c r="AQ12" s="87"/>
      <c r="AR12" s="87"/>
      <c r="AS12" s="87"/>
    </row>
    <row r="13" s="4" customFormat="1" ht="9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92"/>
      <c r="AN13" s="87"/>
      <c r="AO13" s="87"/>
      <c r="AP13" s="87"/>
      <c r="AQ13" s="87"/>
      <c r="AR13" s="87"/>
      <c r="AS13" s="87"/>
    </row>
    <row r="14" s="4" customFormat="1" ht="9" customHeight="1" spans="1:43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>
        <v>174</v>
      </c>
      <c r="R14" s="4">
        <f>SUM(T14,Z14,AF14)</f>
        <v>85.43</v>
      </c>
      <c r="S14" s="4">
        <f>SUM(U14,AA14,AG14)</f>
        <v>366</v>
      </c>
      <c r="T14" s="70">
        <f>ROUND((U14*V14*X14*2)+(U14*(W14+X14*2)*Y14),2)</f>
        <v>30.15</v>
      </c>
      <c r="U14" s="71">
        <v>201</v>
      </c>
      <c r="V14" s="70">
        <v>0.3</v>
      </c>
      <c r="W14" s="70">
        <v>0.3</v>
      </c>
      <c r="X14" s="70">
        <v>0.15</v>
      </c>
      <c r="Y14" s="70">
        <v>0.1</v>
      </c>
      <c r="Z14" s="70">
        <f>ROUND((AA14*AB14*AD14*2)+(AA14*(AC14+AD14*2)*AE14),2)</f>
        <v>25.18</v>
      </c>
      <c r="AA14" s="4">
        <v>95</v>
      </c>
      <c r="AB14" s="4">
        <v>0.4</v>
      </c>
      <c r="AC14" s="4">
        <v>0.3</v>
      </c>
      <c r="AD14" s="4">
        <v>0.2</v>
      </c>
      <c r="AE14" s="4">
        <v>0.15</v>
      </c>
      <c r="AF14" s="70">
        <f>ROUND((AG14*AH14*AJ14*2)+(AG14*(AI14+AJ14*2)*AK14),2)</f>
        <v>30.1</v>
      </c>
      <c r="AG14" s="91">
        <v>70</v>
      </c>
      <c r="AH14" s="91">
        <v>0.5</v>
      </c>
      <c r="AI14" s="91">
        <v>0.4</v>
      </c>
      <c r="AJ14" s="9">
        <v>0.25</v>
      </c>
      <c r="AK14" s="9">
        <v>0.2</v>
      </c>
      <c r="AP14" s="4">
        <v>28</v>
      </c>
      <c r="AQ14" s="4">
        <v>8</v>
      </c>
    </row>
    <row r="15" s="4" customFormat="1" ht="9" customHeight="1" spans="1:35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77"/>
      <c r="R15" s="77"/>
      <c r="S15" s="77"/>
      <c r="T15" s="77"/>
      <c r="U15" s="77"/>
      <c r="V15" s="77"/>
      <c r="W15" s="77"/>
      <c r="X15" s="77"/>
      <c r="Y15" s="77"/>
      <c r="Z15" s="77"/>
      <c r="AG15" s="91"/>
      <c r="AH15" s="91"/>
      <c r="AI15" s="91"/>
    </row>
    <row r="16" s="4" customFormat="1" ht="9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9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9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9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30</v>
      </c>
      <c r="G19" s="44">
        <f t="shared" si="5"/>
        <v>0</v>
      </c>
      <c r="H19" s="44">
        <f t="shared" si="5"/>
        <v>0</v>
      </c>
      <c r="I19" s="44">
        <f t="shared" si="5"/>
        <v>4</v>
      </c>
      <c r="J19" s="44">
        <f t="shared" si="5"/>
        <v>26</v>
      </c>
      <c r="K19" s="61">
        <f t="shared" si="5"/>
        <v>2</v>
      </c>
      <c r="L19" s="61">
        <f t="shared" si="5"/>
        <v>8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9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9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石照壁</v>
      </c>
      <c r="E21" s="47" t="str">
        <f>"实施农村危房改造"&amp;X21&amp;"户"</f>
        <v>实施农村危房改造2户</v>
      </c>
      <c r="F21" s="48">
        <f>X21*15</f>
        <v>30</v>
      </c>
      <c r="G21" s="49"/>
      <c r="H21" s="49"/>
      <c r="I21" s="49">
        <f>(S21+U21)*2+(T21+V21)*6</f>
        <v>4</v>
      </c>
      <c r="J21" s="49">
        <f>F21-I21</f>
        <v>26</v>
      </c>
      <c r="K21" s="62">
        <f>X21</f>
        <v>2</v>
      </c>
      <c r="L21" s="62">
        <f>X21*4</f>
        <v>8</v>
      </c>
      <c r="M21" s="60"/>
      <c r="N21" s="60"/>
      <c r="O21" s="60"/>
      <c r="P21" s="58"/>
      <c r="Q21" s="82">
        <v>4</v>
      </c>
      <c r="R21" s="82"/>
      <c r="S21" s="82">
        <v>1</v>
      </c>
      <c r="T21" s="82"/>
      <c r="U21" s="82">
        <v>1</v>
      </c>
      <c r="V21" s="82"/>
      <c r="W21" s="83">
        <f>SUM(Q21:V21)</f>
        <v>6</v>
      </c>
      <c r="X21" s="83">
        <f>SUM(S21:V21)</f>
        <v>2</v>
      </c>
      <c r="AG21" s="94"/>
      <c r="AH21" s="94"/>
      <c r="AI21" s="94"/>
    </row>
    <row r="22" s="6" customFormat="1" ht="9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9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9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9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9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9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9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9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9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9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9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9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9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9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9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9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9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9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9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9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159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70">
    <mergeCell ref="A1:P1"/>
    <mergeCell ref="A2:E2"/>
    <mergeCell ref="H2:J2"/>
    <mergeCell ref="K2:P2"/>
    <mergeCell ref="G3:J3"/>
    <mergeCell ref="A5:B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S48"/>
  <sheetViews>
    <sheetView showZeros="0" topLeftCell="A7" workbookViewId="0">
      <selection activeCell="C19" sqref="C19:L21"/>
    </sheetView>
  </sheetViews>
  <sheetFormatPr defaultColWidth="9" defaultRowHeight="15.6"/>
  <cols>
    <col min="1" max="1" width="4.625" style="9" customWidth="1"/>
    <col min="2" max="2" width="9.375" style="9" customWidth="1"/>
    <col min="3" max="3" width="4.25" style="9" customWidth="1"/>
    <col min="4" max="4" width="4.375" style="9" customWidth="1"/>
    <col min="5" max="5" width="50.25" style="9" customWidth="1"/>
    <col min="6" max="6" width="7.5" style="9" customWidth="1"/>
    <col min="7" max="7" width="4.75" style="9" customWidth="1"/>
    <col min="8" max="8" width="5.25" style="9" customWidth="1"/>
    <col min="9" max="9" width="6" style="9" customWidth="1"/>
    <col min="10" max="10" width="5.9" style="9" customWidth="1"/>
    <col min="11" max="15" width="4.875" style="9" customWidth="1"/>
    <col min="16" max="16" width="5.75" style="9" customWidth="1"/>
    <col min="17" max="17" width="6.25" style="10" customWidth="1"/>
    <col min="18" max="18" width="10.625" style="10" customWidth="1"/>
    <col min="19" max="19" width="6.25" style="10" customWidth="1"/>
    <col min="20" max="20" width="10.625" style="10" customWidth="1"/>
    <col min="21" max="21" width="6.25" style="10" customWidth="1"/>
    <col min="22" max="22" width="10.625" style="10" customWidth="1"/>
    <col min="23" max="23" width="4.375" style="10" customWidth="1"/>
    <col min="24" max="24" width="5.75" style="10" customWidth="1"/>
    <col min="25" max="25" width="4.375" style="10" customWidth="1"/>
    <col min="26" max="26" width="5.375" style="10" customWidth="1"/>
    <col min="27" max="32" width="4.375" style="9" customWidth="1"/>
    <col min="33" max="35" width="4.375" style="11" customWidth="1"/>
    <col min="36" max="38" width="4.375" style="9" customWidth="1"/>
    <col min="39" max="39" width="9.625" style="9" customWidth="1"/>
    <col min="40" max="40" width="10.375" style="9" customWidth="1"/>
    <col min="41" max="16384" width="9" style="9"/>
  </cols>
  <sheetData>
    <row r="1" ht="19.5" customHeight="1" spans="1: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63"/>
      <c r="R1" s="63"/>
      <c r="S1" s="63"/>
      <c r="T1" s="63"/>
      <c r="U1" s="63"/>
      <c r="V1" s="63"/>
      <c r="W1" s="63"/>
      <c r="X1" s="63"/>
      <c r="Y1" s="63"/>
      <c r="Z1" s="63"/>
      <c r="AG1" s="9"/>
      <c r="AH1" s="9"/>
      <c r="AI1" s="9"/>
    </row>
    <row r="2" ht="11.25" customHeight="1" spans="1:16">
      <c r="A2" s="13" t="s">
        <v>160</v>
      </c>
      <c r="B2" s="13"/>
      <c r="C2" s="13"/>
      <c r="D2" s="13"/>
      <c r="E2" s="13"/>
      <c r="F2" s="14"/>
      <c r="G2" s="14"/>
      <c r="H2" s="15"/>
      <c r="I2" s="15"/>
      <c r="J2" s="15"/>
      <c r="K2" s="55" t="s">
        <v>2</v>
      </c>
      <c r="L2" s="55"/>
      <c r="M2" s="55"/>
      <c r="N2" s="55"/>
      <c r="O2" s="55"/>
      <c r="P2" s="55"/>
    </row>
    <row r="3" ht="9.75" customHeight="1" spans="1:35">
      <c r="A3" s="16" t="s">
        <v>3</v>
      </c>
      <c r="B3" s="16" t="s">
        <v>4</v>
      </c>
      <c r="C3" s="17" t="s">
        <v>5</v>
      </c>
      <c r="D3" s="17" t="s">
        <v>6</v>
      </c>
      <c r="E3" s="17" t="s">
        <v>7</v>
      </c>
      <c r="F3" s="18" t="s">
        <v>8</v>
      </c>
      <c r="G3" s="19" t="s">
        <v>9</v>
      </c>
      <c r="H3" s="18"/>
      <c r="I3" s="18"/>
      <c r="J3" s="18"/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64"/>
      <c r="R3" s="64"/>
      <c r="S3" s="64"/>
      <c r="T3" s="64"/>
      <c r="U3" s="64"/>
      <c r="V3" s="64"/>
      <c r="W3" s="64"/>
      <c r="X3" s="64"/>
      <c r="Y3" s="64"/>
      <c r="Z3" s="64"/>
      <c r="AG3" s="9"/>
      <c r="AH3" s="9"/>
      <c r="AI3" s="9"/>
    </row>
    <row r="4" ht="42" customHeight="1" spans="1:35">
      <c r="A4" s="16"/>
      <c r="B4" s="16"/>
      <c r="C4" s="17"/>
      <c r="D4" s="17"/>
      <c r="E4" s="17"/>
      <c r="F4" s="18"/>
      <c r="G4" s="18" t="s">
        <v>16</v>
      </c>
      <c r="H4" s="20" t="s">
        <v>128</v>
      </c>
      <c r="I4" s="56" t="s">
        <v>18</v>
      </c>
      <c r="J4" s="56" t="s">
        <v>19</v>
      </c>
      <c r="K4" s="20"/>
      <c r="L4" s="20"/>
      <c r="M4" s="20"/>
      <c r="N4" s="20"/>
      <c r="O4" s="20"/>
      <c r="P4" s="20"/>
      <c r="Q4" s="64"/>
      <c r="R4" s="64"/>
      <c r="S4" s="64"/>
      <c r="T4" s="64"/>
      <c r="U4" s="64"/>
      <c r="V4" s="64"/>
      <c r="W4" s="64"/>
      <c r="X4" s="64"/>
      <c r="Y4" s="64"/>
      <c r="Z4" s="64"/>
      <c r="AG4" s="9"/>
      <c r="AH4" s="9"/>
      <c r="AI4" s="9"/>
    </row>
    <row r="5" s="1" customFormat="1" ht="9" customHeight="1" spans="1:35">
      <c r="A5" s="21" t="s">
        <v>20</v>
      </c>
      <c r="B5" s="21"/>
      <c r="C5" s="22"/>
      <c r="D5" s="23"/>
      <c r="E5" s="24"/>
      <c r="F5" s="25">
        <f>SUM(G5:J5)</f>
        <v>165.88</v>
      </c>
      <c r="G5" s="26">
        <f t="shared" ref="G5:P5" si="0">SUM(G6,G19,G23,G29,G33,G38)</f>
        <v>0</v>
      </c>
      <c r="H5" s="26">
        <f t="shared" si="0"/>
        <v>60</v>
      </c>
      <c r="I5" s="26">
        <f t="shared" si="0"/>
        <v>14</v>
      </c>
      <c r="J5" s="26">
        <f t="shared" si="0"/>
        <v>91.88</v>
      </c>
      <c r="K5" s="57">
        <v>67</v>
      </c>
      <c r="L5" s="57">
        <v>306</v>
      </c>
      <c r="M5" s="57">
        <f t="shared" si="0"/>
        <v>0</v>
      </c>
      <c r="N5" s="57">
        <f t="shared" si="0"/>
        <v>0</v>
      </c>
      <c r="O5" s="57">
        <f t="shared" si="0"/>
        <v>0</v>
      </c>
      <c r="P5" s="57">
        <f t="shared" si="0"/>
        <v>0</v>
      </c>
      <c r="Q5" s="65" t="s">
        <v>21</v>
      </c>
      <c r="R5" s="66" t="s">
        <v>22</v>
      </c>
      <c r="S5" s="66" t="s">
        <v>23</v>
      </c>
      <c r="T5" s="67" t="s">
        <v>24</v>
      </c>
      <c r="U5" s="67" t="s">
        <v>25</v>
      </c>
      <c r="V5" s="67" t="s">
        <v>26</v>
      </c>
      <c r="W5" s="67" t="s">
        <v>27</v>
      </c>
      <c r="X5" s="67" t="s">
        <v>28</v>
      </c>
      <c r="Y5" s="67" t="s">
        <v>29</v>
      </c>
      <c r="Z5" s="67" t="s">
        <v>30</v>
      </c>
      <c r="AA5" s="67" t="s">
        <v>31</v>
      </c>
      <c r="AB5" s="85" t="s">
        <v>32</v>
      </c>
      <c r="AC5" s="85" t="s">
        <v>33</v>
      </c>
      <c r="AD5" s="85" t="s">
        <v>34</v>
      </c>
      <c r="AE5" s="85" t="s">
        <v>35</v>
      </c>
      <c r="AF5" s="85" t="s">
        <v>36</v>
      </c>
      <c r="AG5" s="85" t="s">
        <v>37</v>
      </c>
      <c r="AH5" s="88"/>
      <c r="AI5" s="88"/>
    </row>
    <row r="6" s="2" customFormat="1" ht="9" customHeight="1" spans="1:35">
      <c r="A6" s="21" t="s">
        <v>38</v>
      </c>
      <c r="B6" s="21" t="s">
        <v>39</v>
      </c>
      <c r="C6" s="27"/>
      <c r="D6" s="28"/>
      <c r="E6" s="24"/>
      <c r="F6" s="25">
        <f t="shared" ref="F6:F41" si="1">SUM(G6:J6)</f>
        <v>60.88</v>
      </c>
      <c r="G6" s="26">
        <f t="shared" ref="G6:P6" si="2">SUM(G7,G10,G11,G12,G18)</f>
        <v>0</v>
      </c>
      <c r="H6" s="26">
        <f t="shared" si="2"/>
        <v>60</v>
      </c>
      <c r="I6" s="26">
        <f t="shared" si="2"/>
        <v>0</v>
      </c>
      <c r="J6" s="26">
        <f t="shared" si="2"/>
        <v>0.880000000000003</v>
      </c>
      <c r="K6" s="57">
        <f>K5</f>
        <v>67</v>
      </c>
      <c r="L6" s="57">
        <f>L5</f>
        <v>306</v>
      </c>
      <c r="M6" s="57">
        <f t="shared" si="2"/>
        <v>0</v>
      </c>
      <c r="N6" s="57">
        <f t="shared" si="2"/>
        <v>0</v>
      </c>
      <c r="O6" s="57">
        <f t="shared" si="2"/>
        <v>0</v>
      </c>
      <c r="P6" s="57">
        <f t="shared" si="2"/>
        <v>0</v>
      </c>
      <c r="Q6" s="68"/>
      <c r="R6" s="66"/>
      <c r="S6" s="66"/>
      <c r="T6" s="67"/>
      <c r="U6" s="67"/>
      <c r="V6" s="67"/>
      <c r="W6" s="67"/>
      <c r="X6" s="67"/>
      <c r="Y6" s="67"/>
      <c r="Z6" s="67"/>
      <c r="AA6" s="67"/>
      <c r="AB6" s="85"/>
      <c r="AC6" s="85"/>
      <c r="AD6" s="85"/>
      <c r="AE6" s="85"/>
      <c r="AF6" s="85"/>
      <c r="AG6" s="85"/>
      <c r="AH6" s="89"/>
      <c r="AI6" s="89"/>
    </row>
    <row r="7" s="3" customFormat="1" ht="9" customHeight="1" spans="1:35">
      <c r="A7" s="29" t="s">
        <v>40</v>
      </c>
      <c r="B7" s="29" t="s">
        <v>41</v>
      </c>
      <c r="C7" s="18"/>
      <c r="D7" s="30"/>
      <c r="E7" s="31"/>
      <c r="F7" s="32">
        <f t="shared" si="1"/>
        <v>60.88</v>
      </c>
      <c r="G7" s="33">
        <f>SUM(G8:G9)</f>
        <v>0</v>
      </c>
      <c r="H7" s="33">
        <f t="shared" ref="H7:P7" si="3">SUM(H8:H9)</f>
        <v>60</v>
      </c>
      <c r="I7" s="33">
        <f t="shared" si="3"/>
        <v>0</v>
      </c>
      <c r="J7" s="33">
        <f t="shared" si="3"/>
        <v>0.880000000000003</v>
      </c>
      <c r="K7" s="58">
        <f>K5</f>
        <v>67</v>
      </c>
      <c r="L7" s="58">
        <f>L5</f>
        <v>306</v>
      </c>
      <c r="M7" s="58">
        <f t="shared" si="3"/>
        <v>0</v>
      </c>
      <c r="N7" s="58">
        <f t="shared" si="3"/>
        <v>0</v>
      </c>
      <c r="O7" s="58">
        <f t="shared" si="3"/>
        <v>0</v>
      </c>
      <c r="P7" s="58">
        <f t="shared" si="3"/>
        <v>0</v>
      </c>
      <c r="Q7" s="68"/>
      <c r="R7" s="66"/>
      <c r="S7" s="66"/>
      <c r="T7" s="67"/>
      <c r="U7" s="67"/>
      <c r="V7" s="67"/>
      <c r="W7" s="67"/>
      <c r="X7" s="67"/>
      <c r="Y7" s="67"/>
      <c r="Z7" s="67"/>
      <c r="AA7" s="67"/>
      <c r="AB7" s="85"/>
      <c r="AC7" s="85"/>
      <c r="AD7" s="85"/>
      <c r="AE7" s="85"/>
      <c r="AF7" s="85"/>
      <c r="AG7" s="85"/>
      <c r="AH7" s="90"/>
      <c r="AI7" s="90"/>
    </row>
    <row r="8" s="3" customFormat="1" ht="9" customHeight="1" spans="1:35">
      <c r="A8" s="29" t="s">
        <v>42</v>
      </c>
      <c r="B8" s="29" t="s">
        <v>43</v>
      </c>
      <c r="C8" s="18"/>
      <c r="D8" s="30"/>
      <c r="E8" s="34"/>
      <c r="F8" s="32">
        <f t="shared" si="1"/>
        <v>0</v>
      </c>
      <c r="G8" s="33"/>
      <c r="H8" s="33"/>
      <c r="I8" s="33"/>
      <c r="J8" s="33"/>
      <c r="K8" s="58"/>
      <c r="L8" s="58"/>
      <c r="M8" s="58"/>
      <c r="N8" s="58"/>
      <c r="O8" s="58"/>
      <c r="P8" s="58"/>
      <c r="Q8" s="69"/>
      <c r="R8" s="66"/>
      <c r="S8" s="66"/>
      <c r="T8" s="67"/>
      <c r="U8" s="67"/>
      <c r="V8" s="67"/>
      <c r="W8" s="67"/>
      <c r="X8" s="67"/>
      <c r="Y8" s="67"/>
      <c r="Z8" s="67"/>
      <c r="AA8" s="67"/>
      <c r="AB8" s="85"/>
      <c r="AC8" s="85"/>
      <c r="AD8" s="85"/>
      <c r="AE8" s="85"/>
      <c r="AF8" s="85"/>
      <c r="AG8" s="85"/>
      <c r="AH8" s="90"/>
      <c r="AI8" s="90"/>
    </row>
    <row r="9" s="3" customFormat="1" ht="100.5" customHeight="1" spans="1:39">
      <c r="A9" s="29" t="s">
        <v>47</v>
      </c>
      <c r="B9" s="29" t="s">
        <v>48</v>
      </c>
      <c r="C9" s="18" t="s">
        <v>44</v>
      </c>
      <c r="D9" s="30" t="s">
        <v>161</v>
      </c>
      <c r="E9" s="35" t="s">
        <v>162</v>
      </c>
      <c r="F9" s="32">
        <f>Q9</f>
        <v>60.88</v>
      </c>
      <c r="G9" s="33"/>
      <c r="H9" s="33">
        <v>60</v>
      </c>
      <c r="I9" s="33"/>
      <c r="J9" s="33">
        <f>F9-G9-H9-I9</f>
        <v>0.880000000000003</v>
      </c>
      <c r="K9" s="58">
        <f>K5</f>
        <v>67</v>
      </c>
      <c r="L9" s="58">
        <f>L5</f>
        <v>306</v>
      </c>
      <c r="M9" s="58"/>
      <c r="N9" s="58"/>
      <c r="O9" s="58"/>
      <c r="P9" s="58"/>
      <c r="Q9" s="70">
        <f>ROUND((R9*0.055+Q14*0.031+R14*0.06+AM14*0.013+AN14*0.009+AO14*0.025+AP14*0.02+AQ14*0.011+AR14*0.008),2)</f>
        <v>60.88</v>
      </c>
      <c r="R9" s="70">
        <f>ROUND((T9*4*0.2+U9*3.5*0.2+V9*3*0.2+W9*2.5*0.2+X9*2*0.2+Y9*1.5*0.15+Z9*1.2*0.15+AA9*1*0.15+AB9*AC9*0.2+AD9*AE9*0.2+AF9*AG9*0.2),2)</f>
        <v>902.88</v>
      </c>
      <c r="S9" s="97">
        <f>SUM(T9:AB9,AD9,AF9)</f>
        <v>2695.5</v>
      </c>
      <c r="T9" s="71"/>
      <c r="U9" s="97"/>
      <c r="V9" s="97">
        <v>322.5</v>
      </c>
      <c r="W9" s="71">
        <v>522</v>
      </c>
      <c r="X9" s="97"/>
      <c r="Y9" s="71">
        <v>1831</v>
      </c>
      <c r="Z9" s="71"/>
      <c r="AA9" s="86"/>
      <c r="AB9" s="4">
        <v>10</v>
      </c>
      <c r="AC9" s="4">
        <v>10</v>
      </c>
      <c r="AD9" s="4">
        <v>10</v>
      </c>
      <c r="AE9" s="4">
        <v>8.2</v>
      </c>
      <c r="AF9" s="4"/>
      <c r="AG9" s="91"/>
      <c r="AH9" s="91"/>
      <c r="AI9" s="91"/>
      <c r="AJ9" s="4"/>
      <c r="AK9" s="4"/>
      <c r="AL9" s="4"/>
      <c r="AM9" s="4"/>
    </row>
    <row r="10" s="4" customFormat="1" ht="8.85" customHeight="1" spans="1:45">
      <c r="A10" s="29" t="s">
        <v>50</v>
      </c>
      <c r="B10" s="29" t="s">
        <v>51</v>
      </c>
      <c r="C10" s="18"/>
      <c r="D10" s="30"/>
      <c r="E10" s="31"/>
      <c r="F10" s="36">
        <f t="shared" si="1"/>
        <v>0</v>
      </c>
      <c r="G10" s="37"/>
      <c r="H10" s="38"/>
      <c r="I10" s="59"/>
      <c r="J10" s="59"/>
      <c r="K10" s="60"/>
      <c r="L10" s="60"/>
      <c r="M10" s="60"/>
      <c r="N10" s="60"/>
      <c r="O10" s="60"/>
      <c r="P10" s="58"/>
      <c r="Q10" s="72" t="s">
        <v>52</v>
      </c>
      <c r="R10" s="66" t="s">
        <v>53</v>
      </c>
      <c r="S10" s="73" t="s">
        <v>54</v>
      </c>
      <c r="T10" s="74" t="s">
        <v>55</v>
      </c>
      <c r="U10" s="75" t="s">
        <v>56</v>
      </c>
      <c r="V10" s="76" t="s">
        <v>57</v>
      </c>
      <c r="W10" s="76" t="s">
        <v>58</v>
      </c>
      <c r="X10" s="76" t="s">
        <v>59</v>
      </c>
      <c r="Y10" s="76" t="s">
        <v>60</v>
      </c>
      <c r="Z10" s="74" t="s">
        <v>61</v>
      </c>
      <c r="AA10" s="75" t="s">
        <v>62</v>
      </c>
      <c r="AB10" s="76" t="s">
        <v>63</v>
      </c>
      <c r="AC10" s="76" t="s">
        <v>64</v>
      </c>
      <c r="AD10" s="76" t="s">
        <v>65</v>
      </c>
      <c r="AE10" s="76" t="s">
        <v>66</v>
      </c>
      <c r="AF10" s="74" t="s">
        <v>67</v>
      </c>
      <c r="AG10" s="75" t="s">
        <v>68</v>
      </c>
      <c r="AH10" s="76" t="s">
        <v>69</v>
      </c>
      <c r="AI10" s="76" t="s">
        <v>70</v>
      </c>
      <c r="AJ10" s="76" t="s">
        <v>71</v>
      </c>
      <c r="AK10" s="76" t="s">
        <v>72</v>
      </c>
      <c r="AL10" s="87" t="s">
        <v>73</v>
      </c>
      <c r="AM10" s="87" t="s">
        <v>74</v>
      </c>
      <c r="AN10" s="87" t="s">
        <v>75</v>
      </c>
      <c r="AO10" s="87" t="s">
        <v>76</v>
      </c>
      <c r="AP10" s="87" t="s">
        <v>77</v>
      </c>
      <c r="AQ10" s="87" t="s">
        <v>78</v>
      </c>
      <c r="AR10" s="87" t="s">
        <v>79</v>
      </c>
      <c r="AS10" s="87" t="s">
        <v>80</v>
      </c>
    </row>
    <row r="11" s="4" customFormat="1" ht="8.85" customHeight="1" spans="1:45">
      <c r="A11" s="29" t="s">
        <v>81</v>
      </c>
      <c r="B11" s="29" t="s">
        <v>82</v>
      </c>
      <c r="C11" s="39"/>
      <c r="D11" s="30"/>
      <c r="E11" s="31"/>
      <c r="F11" s="36">
        <f t="shared" si="1"/>
        <v>0</v>
      </c>
      <c r="G11" s="37"/>
      <c r="H11" s="37"/>
      <c r="I11" s="37"/>
      <c r="J11" s="37"/>
      <c r="K11" s="60"/>
      <c r="L11" s="60"/>
      <c r="M11" s="60"/>
      <c r="N11" s="60"/>
      <c r="O11" s="60"/>
      <c r="P11" s="58"/>
      <c r="Q11" s="72"/>
      <c r="R11" s="66"/>
      <c r="S11" s="73"/>
      <c r="T11" s="74"/>
      <c r="U11" s="75"/>
      <c r="V11" s="76"/>
      <c r="W11" s="76"/>
      <c r="X11" s="76"/>
      <c r="Y11" s="76"/>
      <c r="Z11" s="74"/>
      <c r="AA11" s="75"/>
      <c r="AB11" s="76"/>
      <c r="AC11" s="76"/>
      <c r="AD11" s="76"/>
      <c r="AE11" s="76"/>
      <c r="AF11" s="74"/>
      <c r="AG11" s="75"/>
      <c r="AH11" s="76"/>
      <c r="AI11" s="76"/>
      <c r="AJ11" s="76"/>
      <c r="AK11" s="76"/>
      <c r="AL11" s="87"/>
      <c r="AM11" s="87"/>
      <c r="AN11" s="87"/>
      <c r="AO11" s="87"/>
      <c r="AP11" s="87"/>
      <c r="AQ11" s="87"/>
      <c r="AR11" s="87"/>
      <c r="AS11" s="87"/>
    </row>
    <row r="12" s="4" customFormat="1" ht="8.85" customHeight="1" spans="1:45">
      <c r="A12" s="29" t="s">
        <v>83</v>
      </c>
      <c r="B12" s="29" t="s">
        <v>84</v>
      </c>
      <c r="C12" s="39"/>
      <c r="D12" s="30"/>
      <c r="E12" s="31"/>
      <c r="F12" s="36">
        <f t="shared" si="1"/>
        <v>0</v>
      </c>
      <c r="G12" s="40">
        <f>SUM(G13:G17)</f>
        <v>0</v>
      </c>
      <c r="H12" s="40">
        <f t="shared" ref="H12:P12" si="4">SUM(H13:H17)</f>
        <v>0</v>
      </c>
      <c r="I12" s="40">
        <f t="shared" si="4"/>
        <v>0</v>
      </c>
      <c r="J12" s="40">
        <f t="shared" si="4"/>
        <v>0</v>
      </c>
      <c r="K12" s="58">
        <f t="shared" si="4"/>
        <v>0</v>
      </c>
      <c r="L12" s="58">
        <f t="shared" si="4"/>
        <v>0</v>
      </c>
      <c r="M12" s="58">
        <f t="shared" si="4"/>
        <v>0</v>
      </c>
      <c r="N12" s="58">
        <f t="shared" si="4"/>
        <v>0</v>
      </c>
      <c r="O12" s="58">
        <f t="shared" si="4"/>
        <v>0</v>
      </c>
      <c r="P12" s="58">
        <f t="shared" si="4"/>
        <v>0</v>
      </c>
      <c r="Q12" s="72"/>
      <c r="R12" s="66"/>
      <c r="S12" s="73"/>
      <c r="T12" s="74"/>
      <c r="U12" s="75"/>
      <c r="V12" s="76"/>
      <c r="W12" s="76"/>
      <c r="X12" s="76"/>
      <c r="Y12" s="76"/>
      <c r="Z12" s="74"/>
      <c r="AA12" s="75"/>
      <c r="AB12" s="76"/>
      <c r="AC12" s="76"/>
      <c r="AD12" s="76"/>
      <c r="AE12" s="76"/>
      <c r="AF12" s="74"/>
      <c r="AG12" s="75"/>
      <c r="AH12" s="76"/>
      <c r="AI12" s="76"/>
      <c r="AJ12" s="76"/>
      <c r="AK12" s="76"/>
      <c r="AL12" s="87"/>
      <c r="AM12" s="87"/>
      <c r="AN12" s="87"/>
      <c r="AO12" s="87"/>
      <c r="AP12" s="87"/>
      <c r="AQ12" s="87"/>
      <c r="AR12" s="87"/>
      <c r="AS12" s="87"/>
    </row>
    <row r="13" s="4" customFormat="1" ht="8.85" customHeight="1" spans="1:45">
      <c r="A13" s="29" t="s">
        <v>42</v>
      </c>
      <c r="B13" s="29" t="s">
        <v>85</v>
      </c>
      <c r="C13" s="18"/>
      <c r="D13" s="30"/>
      <c r="E13" s="34"/>
      <c r="F13" s="36">
        <f t="shared" si="1"/>
        <v>0</v>
      </c>
      <c r="G13" s="37"/>
      <c r="H13" s="40"/>
      <c r="I13" s="37"/>
      <c r="J13" s="59"/>
      <c r="K13" s="60"/>
      <c r="L13" s="60"/>
      <c r="M13" s="60"/>
      <c r="N13" s="60"/>
      <c r="O13" s="60"/>
      <c r="P13" s="58"/>
      <c r="Q13" s="72"/>
      <c r="R13" s="66"/>
      <c r="S13" s="73"/>
      <c r="T13" s="74"/>
      <c r="U13" s="75"/>
      <c r="V13" s="76"/>
      <c r="W13" s="76"/>
      <c r="X13" s="76"/>
      <c r="Y13" s="76"/>
      <c r="Z13" s="74"/>
      <c r="AA13" s="75"/>
      <c r="AB13" s="76"/>
      <c r="AC13" s="76"/>
      <c r="AD13" s="76"/>
      <c r="AE13" s="76"/>
      <c r="AF13" s="74"/>
      <c r="AG13" s="75"/>
      <c r="AH13" s="76"/>
      <c r="AI13" s="76"/>
      <c r="AJ13" s="76"/>
      <c r="AK13" s="76"/>
      <c r="AL13" s="87"/>
      <c r="AM13" s="87"/>
      <c r="AN13" s="87"/>
      <c r="AO13" s="87"/>
      <c r="AP13" s="87"/>
      <c r="AQ13" s="87"/>
      <c r="AR13" s="87"/>
      <c r="AS13" s="87"/>
    </row>
    <row r="14" s="4" customFormat="1" ht="8.85" customHeight="1" spans="1:42">
      <c r="A14" s="29" t="s">
        <v>47</v>
      </c>
      <c r="B14" s="29" t="s">
        <v>86</v>
      </c>
      <c r="C14" s="18"/>
      <c r="D14" s="30"/>
      <c r="E14" s="34"/>
      <c r="F14" s="36">
        <f t="shared" si="1"/>
        <v>0</v>
      </c>
      <c r="G14" s="40"/>
      <c r="H14" s="37"/>
      <c r="I14" s="37"/>
      <c r="J14" s="37"/>
      <c r="K14" s="60"/>
      <c r="L14" s="60"/>
      <c r="M14" s="60"/>
      <c r="N14" s="60"/>
      <c r="O14" s="60"/>
      <c r="P14" s="58"/>
      <c r="Q14" s="70">
        <v>175</v>
      </c>
      <c r="R14" s="4">
        <f>SUM(T14,Z14,AF14)</f>
        <v>67.26</v>
      </c>
      <c r="S14" s="4">
        <f>SUM(U14,AA14,AG14)</f>
        <v>191</v>
      </c>
      <c r="T14" s="70">
        <f>ROUND((U14*V14*X14*2)+(U14*(W14+X14*2)*Y14),2)</f>
        <v>27.45</v>
      </c>
      <c r="U14" s="71">
        <v>61</v>
      </c>
      <c r="V14" s="70">
        <v>0.5</v>
      </c>
      <c r="W14" s="70">
        <v>0.5</v>
      </c>
      <c r="X14" s="70">
        <v>0.25</v>
      </c>
      <c r="Y14" s="70">
        <v>0.2</v>
      </c>
      <c r="Z14" s="70">
        <f>ROUND((AA14*AB14*AD14*2)+(AA14*(AC14+AD14*2)*AE14),2)</f>
        <v>31.18</v>
      </c>
      <c r="AA14" s="4">
        <v>72.5</v>
      </c>
      <c r="AB14" s="4">
        <v>0.5</v>
      </c>
      <c r="AC14" s="4">
        <v>0.4</v>
      </c>
      <c r="AD14" s="4">
        <v>0.25</v>
      </c>
      <c r="AE14" s="4">
        <v>0.2</v>
      </c>
      <c r="AF14" s="70">
        <f>ROUND((AG14*AH14*AJ14*2)+(AG14*(AI14+AJ14*2)*AK14),2)</f>
        <v>8.63</v>
      </c>
      <c r="AG14" s="91">
        <v>57.5</v>
      </c>
      <c r="AH14" s="91">
        <v>0.3</v>
      </c>
      <c r="AI14" s="91">
        <v>0.3</v>
      </c>
      <c r="AJ14" s="9">
        <v>0.15</v>
      </c>
      <c r="AK14" s="9">
        <v>0.1</v>
      </c>
      <c r="AM14" s="4">
        <v>120</v>
      </c>
      <c r="AP14" s="4">
        <v>10</v>
      </c>
    </row>
    <row r="15" s="4" customFormat="1" ht="8.85" customHeight="1" spans="1:44">
      <c r="A15" s="29" t="s">
        <v>87</v>
      </c>
      <c r="B15" s="29" t="s">
        <v>88</v>
      </c>
      <c r="C15" s="18"/>
      <c r="D15" s="30"/>
      <c r="E15" s="34"/>
      <c r="F15" s="36">
        <f t="shared" si="1"/>
        <v>0</v>
      </c>
      <c r="G15" s="40"/>
      <c r="H15" s="40"/>
      <c r="I15" s="40"/>
      <c r="J15" s="40"/>
      <c r="K15" s="60"/>
      <c r="L15" s="60"/>
      <c r="M15" s="60"/>
      <c r="N15" s="60"/>
      <c r="O15" s="60"/>
      <c r="P15" s="58"/>
      <c r="Q15" s="98" t="s">
        <v>163</v>
      </c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</row>
    <row r="16" s="4" customFormat="1" ht="8.85" customHeight="1" spans="1:35">
      <c r="A16" s="29" t="s">
        <v>89</v>
      </c>
      <c r="B16" s="29" t="s">
        <v>90</v>
      </c>
      <c r="C16" s="18"/>
      <c r="D16" s="30"/>
      <c r="E16" s="34"/>
      <c r="F16" s="36">
        <f t="shared" si="1"/>
        <v>0</v>
      </c>
      <c r="G16" s="37"/>
      <c r="H16" s="37"/>
      <c r="I16" s="37"/>
      <c r="J16" s="37"/>
      <c r="K16" s="60"/>
      <c r="L16" s="60"/>
      <c r="M16" s="60"/>
      <c r="N16" s="60"/>
      <c r="O16" s="60"/>
      <c r="P16" s="58"/>
      <c r="Q16" s="77"/>
      <c r="R16" s="77"/>
      <c r="S16" s="77"/>
      <c r="T16" s="77"/>
      <c r="U16" s="77"/>
      <c r="V16" s="77"/>
      <c r="W16" s="77"/>
      <c r="X16" s="77"/>
      <c r="Y16" s="77"/>
      <c r="Z16" s="77"/>
      <c r="AG16" s="91"/>
      <c r="AH16" s="91"/>
      <c r="AI16" s="91"/>
    </row>
    <row r="17" s="4" customFormat="1" ht="8.85" customHeight="1" spans="1:33">
      <c r="A17" s="29" t="s">
        <v>91</v>
      </c>
      <c r="B17" s="29" t="s">
        <v>92</v>
      </c>
      <c r="C17" s="18"/>
      <c r="D17" s="30"/>
      <c r="E17" s="41"/>
      <c r="F17" s="36">
        <f t="shared" si="1"/>
        <v>0</v>
      </c>
      <c r="G17" s="37"/>
      <c r="H17" s="37"/>
      <c r="I17" s="37"/>
      <c r="J17" s="37"/>
      <c r="K17" s="60"/>
      <c r="L17" s="60"/>
      <c r="M17" s="60"/>
      <c r="N17" s="60"/>
      <c r="O17" s="60"/>
      <c r="P17" s="58"/>
      <c r="Q17" s="77"/>
      <c r="R17" s="78"/>
      <c r="S17" s="77"/>
      <c r="T17" s="77"/>
      <c r="U17" s="77"/>
      <c r="V17" s="77"/>
      <c r="W17" s="77"/>
      <c r="X17" s="77"/>
      <c r="Y17" s="77"/>
      <c r="Z17" s="77"/>
      <c r="AG17" s="91"/>
    </row>
    <row r="18" s="4" customFormat="1" ht="8.85" customHeight="1" spans="1:33">
      <c r="A18" s="29" t="s">
        <v>93</v>
      </c>
      <c r="B18" s="29" t="s">
        <v>94</v>
      </c>
      <c r="C18" s="18"/>
      <c r="D18" s="30"/>
      <c r="E18" s="31"/>
      <c r="F18" s="36">
        <f t="shared" si="1"/>
        <v>0</v>
      </c>
      <c r="G18" s="37"/>
      <c r="H18" s="38"/>
      <c r="I18" s="59"/>
      <c r="J18" s="59"/>
      <c r="K18" s="60"/>
      <c r="L18" s="60"/>
      <c r="M18" s="60"/>
      <c r="N18" s="60"/>
      <c r="O18" s="60"/>
      <c r="P18" s="58"/>
      <c r="Q18" s="79" t="s">
        <v>95</v>
      </c>
      <c r="R18" s="79"/>
      <c r="S18" s="79"/>
      <c r="T18" s="79"/>
      <c r="U18" s="79"/>
      <c r="V18" s="79"/>
      <c r="W18" s="80" t="s">
        <v>96</v>
      </c>
      <c r="X18" s="80" t="s">
        <v>97</v>
      </c>
      <c r="Y18" s="77"/>
      <c r="Z18" s="77"/>
      <c r="AG18" s="91"/>
    </row>
    <row r="19" s="5" customFormat="1" ht="8.85" customHeight="1" spans="1:33">
      <c r="A19" s="21" t="s">
        <v>98</v>
      </c>
      <c r="B19" s="21" t="s">
        <v>99</v>
      </c>
      <c r="C19" s="42"/>
      <c r="D19" s="42"/>
      <c r="E19" s="43"/>
      <c r="F19" s="44">
        <f t="shared" ref="F19:L19" si="5">SUM(F20:F22)</f>
        <v>105</v>
      </c>
      <c r="G19" s="44">
        <f t="shared" si="5"/>
        <v>0</v>
      </c>
      <c r="H19" s="44">
        <f t="shared" si="5"/>
        <v>0</v>
      </c>
      <c r="I19" s="44">
        <f t="shared" si="5"/>
        <v>14</v>
      </c>
      <c r="J19" s="44">
        <f t="shared" si="5"/>
        <v>91</v>
      </c>
      <c r="K19" s="61">
        <f t="shared" si="5"/>
        <v>7</v>
      </c>
      <c r="L19" s="61">
        <f t="shared" si="5"/>
        <v>28</v>
      </c>
      <c r="M19" s="57">
        <f>SUM(M20:M22)</f>
        <v>0</v>
      </c>
      <c r="N19" s="57">
        <f>SUM(N20:N22)</f>
        <v>0</v>
      </c>
      <c r="O19" s="57">
        <f>SUM(O20:O22)</f>
        <v>0</v>
      </c>
      <c r="P19" s="57">
        <f>SUM(P20:P22)</f>
        <v>0</v>
      </c>
      <c r="Q19" s="79" t="s">
        <v>100</v>
      </c>
      <c r="R19" s="79"/>
      <c r="S19" s="79" t="s">
        <v>101</v>
      </c>
      <c r="T19" s="79"/>
      <c r="U19" s="79" t="s">
        <v>102</v>
      </c>
      <c r="V19" s="79"/>
      <c r="W19" s="80"/>
      <c r="X19" s="80"/>
      <c r="Y19" s="84"/>
      <c r="Z19" s="84"/>
      <c r="AG19" s="93"/>
    </row>
    <row r="20" s="6" customFormat="1" ht="8.85" customHeight="1" spans="1:33">
      <c r="A20" s="29" t="s">
        <v>40</v>
      </c>
      <c r="B20" s="29" t="s">
        <v>103</v>
      </c>
      <c r="C20" s="45"/>
      <c r="D20" s="46"/>
      <c r="E20" s="47"/>
      <c r="F20" s="48"/>
      <c r="G20" s="49"/>
      <c r="H20" s="49"/>
      <c r="I20" s="49"/>
      <c r="J20" s="49"/>
      <c r="K20" s="62"/>
      <c r="L20" s="62"/>
      <c r="M20" s="60"/>
      <c r="N20" s="60"/>
      <c r="O20" s="60"/>
      <c r="P20" s="58"/>
      <c r="Q20" s="81" t="s">
        <v>104</v>
      </c>
      <c r="R20" s="81" t="s">
        <v>105</v>
      </c>
      <c r="S20" s="81" t="s">
        <v>104</v>
      </c>
      <c r="T20" s="81" t="s">
        <v>105</v>
      </c>
      <c r="U20" s="81" t="s">
        <v>104</v>
      </c>
      <c r="V20" s="81" t="s">
        <v>105</v>
      </c>
      <c r="W20" s="80"/>
      <c r="X20" s="80"/>
      <c r="Y20" s="84"/>
      <c r="Z20" s="84"/>
      <c r="AG20" s="94"/>
    </row>
    <row r="21" s="6" customFormat="1" ht="8.85" customHeight="1" spans="1:35">
      <c r="A21" s="29" t="s">
        <v>50</v>
      </c>
      <c r="B21" s="50" t="s">
        <v>106</v>
      </c>
      <c r="C21" s="45" t="str">
        <f>C9</f>
        <v>新建</v>
      </c>
      <c r="D21" s="45" t="str">
        <f>D9</f>
        <v>上村</v>
      </c>
      <c r="E21" s="47" t="str">
        <f>"实施农村危房改造"&amp;X21&amp;"户"</f>
        <v>实施农村危房改造7户</v>
      </c>
      <c r="F21" s="48">
        <f>X21*15</f>
        <v>105</v>
      </c>
      <c r="G21" s="49"/>
      <c r="H21" s="49"/>
      <c r="I21" s="49">
        <f>(S21+U21)*2+(T21+V21)*6</f>
        <v>14</v>
      </c>
      <c r="J21" s="49">
        <f>F21-I21</f>
        <v>91</v>
      </c>
      <c r="K21" s="62">
        <f>X21</f>
        <v>7</v>
      </c>
      <c r="L21" s="62">
        <f>X21*4</f>
        <v>28</v>
      </c>
      <c r="M21" s="60"/>
      <c r="N21" s="60"/>
      <c r="O21" s="60"/>
      <c r="P21" s="58"/>
      <c r="Q21" s="82">
        <v>4</v>
      </c>
      <c r="R21" s="82">
        <v>2</v>
      </c>
      <c r="S21" s="82">
        <v>5</v>
      </c>
      <c r="T21" s="82"/>
      <c r="U21" s="82">
        <v>2</v>
      </c>
      <c r="V21" s="82"/>
      <c r="W21" s="83">
        <f>SUM(Q21:V21)</f>
        <v>13</v>
      </c>
      <c r="X21" s="83">
        <f>SUM(S21:V21)</f>
        <v>7</v>
      </c>
      <c r="AG21" s="94"/>
      <c r="AH21" s="94"/>
      <c r="AI21" s="94"/>
    </row>
    <row r="22" s="6" customFormat="1" ht="8.85" customHeight="1" spans="1:35">
      <c r="A22" s="29" t="s">
        <v>81</v>
      </c>
      <c r="B22" s="29" t="s">
        <v>107</v>
      </c>
      <c r="C22" s="51"/>
      <c r="D22" s="51"/>
      <c r="E22" s="41"/>
      <c r="F22" s="36">
        <f t="shared" si="1"/>
        <v>0</v>
      </c>
      <c r="G22" s="37"/>
      <c r="H22" s="37"/>
      <c r="I22" s="37"/>
      <c r="J22" s="37"/>
      <c r="K22" s="60"/>
      <c r="L22" s="60"/>
      <c r="M22" s="60"/>
      <c r="N22" s="60"/>
      <c r="O22" s="60"/>
      <c r="P22" s="58"/>
      <c r="Q22" s="77"/>
      <c r="R22" s="77"/>
      <c r="S22" s="77"/>
      <c r="T22" s="77"/>
      <c r="U22" s="77"/>
      <c r="AG22" s="94"/>
      <c r="AH22" s="94"/>
      <c r="AI22" s="94"/>
    </row>
    <row r="23" s="7" customFormat="1" ht="8.85" customHeight="1" spans="1:35">
      <c r="A23" s="21" t="s">
        <v>108</v>
      </c>
      <c r="B23" s="21" t="s">
        <v>109</v>
      </c>
      <c r="C23" s="27"/>
      <c r="D23" s="28"/>
      <c r="E23" s="24"/>
      <c r="F23" s="52">
        <f t="shared" si="1"/>
        <v>0</v>
      </c>
      <c r="G23" s="53">
        <f t="shared" ref="G23:P23" si="6">SUM(G24:G28)</f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7">
        <f t="shared" si="6"/>
        <v>0</v>
      </c>
      <c r="L23" s="57">
        <f t="shared" si="6"/>
        <v>0</v>
      </c>
      <c r="M23" s="57">
        <f t="shared" si="6"/>
        <v>0</v>
      </c>
      <c r="N23" s="57">
        <f t="shared" si="6"/>
        <v>0</v>
      </c>
      <c r="O23" s="57">
        <f t="shared" si="6"/>
        <v>0</v>
      </c>
      <c r="P23" s="57">
        <f t="shared" si="6"/>
        <v>0</v>
      </c>
      <c r="Q23" s="77"/>
      <c r="R23" s="77"/>
      <c r="S23" s="77"/>
      <c r="T23" s="77"/>
      <c r="U23" s="77"/>
      <c r="AG23" s="95"/>
      <c r="AH23" s="95"/>
      <c r="AI23" s="95"/>
    </row>
    <row r="24" s="4" customFormat="1" ht="8.85" customHeight="1" spans="1:35">
      <c r="A24" s="29" t="s">
        <v>40</v>
      </c>
      <c r="B24" s="29" t="s">
        <v>110</v>
      </c>
      <c r="C24" s="18"/>
      <c r="D24" s="30"/>
      <c r="E24" s="54"/>
      <c r="F24" s="36">
        <f t="shared" si="1"/>
        <v>0</v>
      </c>
      <c r="G24" s="40"/>
      <c r="H24" s="40"/>
      <c r="I24" s="40"/>
      <c r="J24" s="40"/>
      <c r="K24" s="58"/>
      <c r="L24" s="58"/>
      <c r="M24" s="60"/>
      <c r="N24" s="60"/>
      <c r="O24" s="60"/>
      <c r="P24" s="58"/>
      <c r="Q24" s="77"/>
      <c r="R24" s="77"/>
      <c r="S24" s="77"/>
      <c r="T24" s="77"/>
      <c r="U24" s="77"/>
      <c r="AG24" s="91"/>
      <c r="AH24" s="91"/>
      <c r="AI24" s="91"/>
    </row>
    <row r="25" s="4" customFormat="1" ht="8.85" customHeight="1" spans="1:35">
      <c r="A25" s="29" t="s">
        <v>50</v>
      </c>
      <c r="B25" s="29" t="s">
        <v>111</v>
      </c>
      <c r="C25" s="18"/>
      <c r="D25" s="30"/>
      <c r="E25" s="54"/>
      <c r="F25" s="36">
        <f t="shared" si="1"/>
        <v>0</v>
      </c>
      <c r="G25" s="40"/>
      <c r="H25" s="40"/>
      <c r="I25" s="40"/>
      <c r="J25" s="40"/>
      <c r="K25" s="58"/>
      <c r="L25" s="58"/>
      <c r="M25" s="60"/>
      <c r="N25" s="60"/>
      <c r="O25" s="60"/>
      <c r="P25" s="58"/>
      <c r="Q25" s="77"/>
      <c r="R25" s="77"/>
      <c r="S25" s="77"/>
      <c r="T25" s="77"/>
      <c r="U25" s="77"/>
      <c r="AG25" s="91"/>
      <c r="AH25" s="91"/>
      <c r="AI25" s="91"/>
    </row>
    <row r="26" s="4" customFormat="1" ht="8.85" customHeight="1" spans="1:35">
      <c r="A26" s="29" t="s">
        <v>81</v>
      </c>
      <c r="B26" s="29" t="s">
        <v>112</v>
      </c>
      <c r="C26" s="18"/>
      <c r="D26" s="30"/>
      <c r="E26" s="31"/>
      <c r="F26" s="36">
        <f t="shared" si="1"/>
        <v>0</v>
      </c>
      <c r="G26" s="37"/>
      <c r="H26" s="38"/>
      <c r="I26" s="59"/>
      <c r="J26" s="59"/>
      <c r="K26" s="60"/>
      <c r="L26" s="60"/>
      <c r="M26" s="60"/>
      <c r="N26" s="60"/>
      <c r="O26" s="60"/>
      <c r="P26" s="58"/>
      <c r="Q26" s="77"/>
      <c r="R26" s="77"/>
      <c r="S26" s="77"/>
      <c r="T26" s="77"/>
      <c r="U26" s="77"/>
      <c r="V26" s="77"/>
      <c r="W26" s="77"/>
      <c r="X26" s="77"/>
      <c r="Y26" s="77"/>
      <c r="Z26" s="77"/>
      <c r="AG26" s="91"/>
      <c r="AH26" s="91"/>
      <c r="AI26" s="91"/>
    </row>
    <row r="27" s="4" customFormat="1" ht="8.85" customHeight="1" spans="1:35">
      <c r="A27" s="29" t="s">
        <v>83</v>
      </c>
      <c r="B27" s="29" t="s">
        <v>113</v>
      </c>
      <c r="C27" s="18"/>
      <c r="D27" s="30"/>
      <c r="E27" s="31"/>
      <c r="F27" s="36">
        <f t="shared" si="1"/>
        <v>0</v>
      </c>
      <c r="G27" s="37"/>
      <c r="H27" s="38"/>
      <c r="I27" s="59"/>
      <c r="J27" s="59"/>
      <c r="K27" s="60"/>
      <c r="L27" s="60"/>
      <c r="M27" s="60"/>
      <c r="N27" s="60"/>
      <c r="O27" s="60"/>
      <c r="P27" s="58"/>
      <c r="Q27" s="77"/>
      <c r="R27" s="77"/>
      <c r="S27" s="77"/>
      <c r="T27" s="77"/>
      <c r="U27" s="77"/>
      <c r="V27" s="77"/>
      <c r="W27" s="77"/>
      <c r="X27" s="77"/>
      <c r="Y27" s="77"/>
      <c r="Z27" s="77"/>
      <c r="AG27" s="91"/>
      <c r="AH27" s="91"/>
      <c r="AI27" s="91"/>
    </row>
    <row r="28" s="4" customFormat="1" ht="8.85" customHeight="1" spans="1:35">
      <c r="A28" s="29" t="s">
        <v>93</v>
      </c>
      <c r="B28" s="29" t="s">
        <v>114</v>
      </c>
      <c r="C28" s="51"/>
      <c r="D28" s="51"/>
      <c r="E28" s="41"/>
      <c r="F28" s="36">
        <f t="shared" si="1"/>
        <v>0</v>
      </c>
      <c r="G28" s="40"/>
      <c r="H28" s="40"/>
      <c r="I28" s="40"/>
      <c r="J28" s="40"/>
      <c r="K28" s="60"/>
      <c r="L28" s="60"/>
      <c r="M28" s="60"/>
      <c r="N28" s="60"/>
      <c r="O28" s="60"/>
      <c r="P28" s="58"/>
      <c r="Q28" s="77"/>
      <c r="R28" s="77"/>
      <c r="S28" s="77"/>
      <c r="T28" s="77"/>
      <c r="U28" s="77"/>
      <c r="V28" s="77"/>
      <c r="W28" s="77"/>
      <c r="X28" s="77"/>
      <c r="Y28" s="77"/>
      <c r="Z28" s="77"/>
      <c r="AG28" s="91"/>
      <c r="AH28" s="91"/>
      <c r="AI28" s="91"/>
    </row>
    <row r="29" s="7" customFormat="1" ht="8.85" customHeight="1" spans="1:35">
      <c r="A29" s="21" t="s">
        <v>115</v>
      </c>
      <c r="B29" s="21" t="s">
        <v>116</v>
      </c>
      <c r="C29" s="27"/>
      <c r="D29" s="28"/>
      <c r="E29" s="24"/>
      <c r="F29" s="52">
        <f t="shared" si="1"/>
        <v>0</v>
      </c>
      <c r="G29" s="53">
        <f t="shared" ref="G29:P29" si="7">SUM(G30:G32)</f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77"/>
      <c r="R29" s="77"/>
      <c r="S29" s="77"/>
      <c r="T29" s="77"/>
      <c r="U29" s="77"/>
      <c r="V29" s="77"/>
      <c r="W29" s="77"/>
      <c r="X29" s="77"/>
      <c r="Y29" s="77"/>
      <c r="Z29" s="77"/>
      <c r="AG29" s="95"/>
      <c r="AH29" s="95"/>
      <c r="AI29" s="95"/>
    </row>
    <row r="30" s="4" customFormat="1" ht="8.85" customHeight="1" spans="1:35">
      <c r="A30" s="29" t="s">
        <v>40</v>
      </c>
      <c r="B30" s="29" t="s">
        <v>117</v>
      </c>
      <c r="C30" s="18"/>
      <c r="D30" s="30"/>
      <c r="E30" s="31"/>
      <c r="F30" s="36">
        <f t="shared" si="1"/>
        <v>0</v>
      </c>
      <c r="G30" s="40"/>
      <c r="H30" s="40"/>
      <c r="I30" s="40"/>
      <c r="J30" s="40"/>
      <c r="K30" s="60"/>
      <c r="L30" s="60"/>
      <c r="M30" s="60"/>
      <c r="N30" s="60"/>
      <c r="O30" s="60"/>
      <c r="P30" s="58"/>
      <c r="Q30" s="77"/>
      <c r="R30" s="77"/>
      <c r="S30" s="77"/>
      <c r="T30" s="77"/>
      <c r="U30" s="77"/>
      <c r="V30" s="77"/>
      <c r="W30" s="77"/>
      <c r="X30" s="77"/>
      <c r="Y30" s="77"/>
      <c r="Z30" s="77"/>
      <c r="AG30" s="91"/>
      <c r="AH30" s="91"/>
      <c r="AI30" s="91"/>
    </row>
    <row r="31" s="4" customFormat="1" ht="8.85" customHeight="1" spans="1:35">
      <c r="A31" s="29" t="s">
        <v>50</v>
      </c>
      <c r="B31" s="29" t="s">
        <v>116</v>
      </c>
      <c r="C31" s="18"/>
      <c r="D31" s="30"/>
      <c r="E31" s="31"/>
      <c r="F31" s="36">
        <f t="shared" si="1"/>
        <v>0</v>
      </c>
      <c r="G31" s="37"/>
      <c r="H31" s="37"/>
      <c r="I31" s="37"/>
      <c r="J31" s="37"/>
      <c r="K31" s="60"/>
      <c r="L31" s="60"/>
      <c r="M31" s="60"/>
      <c r="N31" s="60"/>
      <c r="O31" s="60"/>
      <c r="P31" s="58"/>
      <c r="Q31" s="77"/>
      <c r="R31" s="77"/>
      <c r="S31" s="77"/>
      <c r="T31" s="77"/>
      <c r="U31" s="77"/>
      <c r="V31" s="77"/>
      <c r="W31" s="77"/>
      <c r="X31" s="77"/>
      <c r="Y31" s="77"/>
      <c r="Z31" s="77"/>
      <c r="AG31" s="91"/>
      <c r="AH31" s="91"/>
      <c r="AI31" s="91"/>
    </row>
    <row r="32" s="4" customFormat="1" ht="8.85" customHeight="1" spans="1:35">
      <c r="A32" s="29" t="s">
        <v>81</v>
      </c>
      <c r="B32" s="29" t="s">
        <v>114</v>
      </c>
      <c r="C32" s="51"/>
      <c r="D32" s="51"/>
      <c r="E32" s="41"/>
      <c r="F32" s="36">
        <f t="shared" si="1"/>
        <v>0</v>
      </c>
      <c r="G32" s="37"/>
      <c r="H32" s="37"/>
      <c r="I32" s="37"/>
      <c r="J32" s="37"/>
      <c r="K32" s="60"/>
      <c r="L32" s="60"/>
      <c r="M32" s="60"/>
      <c r="N32" s="60"/>
      <c r="O32" s="60"/>
      <c r="P32" s="58"/>
      <c r="Q32" s="77"/>
      <c r="R32" s="77"/>
      <c r="S32" s="77"/>
      <c r="T32" s="77"/>
      <c r="U32" s="77"/>
      <c r="V32" s="77"/>
      <c r="W32" s="77"/>
      <c r="X32" s="77"/>
      <c r="Y32" s="77"/>
      <c r="Z32" s="77"/>
      <c r="AG32" s="91"/>
      <c r="AH32" s="91"/>
      <c r="AI32" s="91"/>
    </row>
    <row r="33" s="7" customFormat="1" ht="8.85" customHeight="1" spans="1:35">
      <c r="A33" s="21" t="s">
        <v>118</v>
      </c>
      <c r="B33" s="21" t="s">
        <v>119</v>
      </c>
      <c r="C33" s="27"/>
      <c r="D33" s="28"/>
      <c r="E33" s="24"/>
      <c r="F33" s="52">
        <f t="shared" si="1"/>
        <v>0</v>
      </c>
      <c r="G33" s="53">
        <f t="shared" ref="G33:P33" si="8">SUM(G34:G37)</f>
        <v>0</v>
      </c>
      <c r="H33" s="53">
        <f t="shared" si="8"/>
        <v>0</v>
      </c>
      <c r="I33" s="53">
        <f t="shared" si="8"/>
        <v>0</v>
      </c>
      <c r="J33" s="53">
        <f t="shared" si="8"/>
        <v>0</v>
      </c>
      <c r="K33" s="57">
        <f t="shared" si="8"/>
        <v>0</v>
      </c>
      <c r="L33" s="57">
        <f t="shared" si="8"/>
        <v>0</v>
      </c>
      <c r="M33" s="57">
        <f t="shared" si="8"/>
        <v>0</v>
      </c>
      <c r="N33" s="57">
        <f t="shared" si="8"/>
        <v>0</v>
      </c>
      <c r="O33" s="57">
        <f t="shared" si="8"/>
        <v>0</v>
      </c>
      <c r="P33" s="57">
        <f t="shared" si="8"/>
        <v>0</v>
      </c>
      <c r="Q33" s="84"/>
      <c r="R33" s="84"/>
      <c r="S33" s="84"/>
      <c r="T33" s="84"/>
      <c r="U33" s="84"/>
      <c r="V33" s="84"/>
      <c r="W33" s="84"/>
      <c r="X33" s="84"/>
      <c r="Y33" s="84"/>
      <c r="Z33" s="84"/>
      <c r="AG33" s="95"/>
      <c r="AH33" s="95"/>
      <c r="AI33" s="95"/>
    </row>
    <row r="34" s="4" customFormat="1" ht="8.85" customHeight="1" spans="1:35">
      <c r="A34" s="29" t="s">
        <v>40</v>
      </c>
      <c r="B34" s="29" t="s">
        <v>120</v>
      </c>
      <c r="C34" s="51"/>
      <c r="D34" s="51"/>
      <c r="E34" s="41"/>
      <c r="F34" s="36">
        <f t="shared" si="1"/>
        <v>0</v>
      </c>
      <c r="G34" s="37"/>
      <c r="H34" s="37"/>
      <c r="I34" s="37"/>
      <c r="J34" s="37"/>
      <c r="K34" s="60"/>
      <c r="L34" s="60"/>
      <c r="M34" s="60"/>
      <c r="N34" s="60"/>
      <c r="O34" s="60"/>
      <c r="P34" s="58"/>
      <c r="Q34" s="77"/>
      <c r="R34" s="77"/>
      <c r="S34" s="77"/>
      <c r="T34" s="77"/>
      <c r="U34" s="77"/>
      <c r="V34" s="77"/>
      <c r="W34" s="77"/>
      <c r="X34" s="77"/>
      <c r="Y34" s="77"/>
      <c r="Z34" s="77"/>
      <c r="AG34" s="91"/>
      <c r="AH34" s="91"/>
      <c r="AI34" s="91"/>
    </row>
    <row r="35" s="4" customFormat="1" ht="8.85" customHeight="1" spans="1:35">
      <c r="A35" s="29" t="s">
        <v>50</v>
      </c>
      <c r="B35" s="29" t="s">
        <v>121</v>
      </c>
      <c r="C35" s="51"/>
      <c r="D35" s="51"/>
      <c r="E35" s="41"/>
      <c r="F35" s="36">
        <f t="shared" si="1"/>
        <v>0</v>
      </c>
      <c r="G35" s="37"/>
      <c r="H35" s="37"/>
      <c r="I35" s="37"/>
      <c r="J35" s="37"/>
      <c r="K35" s="60"/>
      <c r="L35" s="60"/>
      <c r="M35" s="60"/>
      <c r="N35" s="60"/>
      <c r="O35" s="60"/>
      <c r="P35" s="58"/>
      <c r="Q35" s="77"/>
      <c r="R35" s="77"/>
      <c r="S35" s="77"/>
      <c r="T35" s="77"/>
      <c r="U35" s="77"/>
      <c r="V35" s="77"/>
      <c r="W35" s="77"/>
      <c r="X35" s="77"/>
      <c r="Y35" s="77"/>
      <c r="Z35" s="77"/>
      <c r="AG35" s="91"/>
      <c r="AH35" s="91"/>
      <c r="AI35" s="91"/>
    </row>
    <row r="36" s="4" customFormat="1" ht="8.85" customHeight="1" spans="1:35">
      <c r="A36" s="29" t="s">
        <v>81</v>
      </c>
      <c r="B36" s="29" t="s">
        <v>122</v>
      </c>
      <c r="C36" s="51"/>
      <c r="D36" s="51"/>
      <c r="E36" s="41"/>
      <c r="F36" s="36">
        <f t="shared" si="1"/>
        <v>0</v>
      </c>
      <c r="G36" s="37"/>
      <c r="H36" s="37"/>
      <c r="I36" s="37"/>
      <c r="J36" s="37"/>
      <c r="K36" s="60"/>
      <c r="L36" s="60"/>
      <c r="M36" s="60"/>
      <c r="N36" s="60"/>
      <c r="O36" s="60"/>
      <c r="P36" s="58"/>
      <c r="Q36" s="77"/>
      <c r="R36" s="77"/>
      <c r="S36" s="77"/>
      <c r="T36" s="77"/>
      <c r="U36" s="77"/>
      <c r="V36" s="77"/>
      <c r="W36" s="77"/>
      <c r="X36" s="77"/>
      <c r="Y36" s="77"/>
      <c r="Z36" s="77"/>
      <c r="AG36" s="91"/>
      <c r="AH36" s="91"/>
      <c r="AI36" s="91"/>
    </row>
    <row r="37" s="4" customFormat="1" ht="8.85" customHeight="1" spans="1:35">
      <c r="A37" s="29" t="s">
        <v>83</v>
      </c>
      <c r="B37" s="29" t="s">
        <v>94</v>
      </c>
      <c r="C37" s="51"/>
      <c r="D37" s="51"/>
      <c r="E37" s="41"/>
      <c r="F37" s="36">
        <f t="shared" si="1"/>
        <v>0</v>
      </c>
      <c r="G37" s="37"/>
      <c r="H37" s="37"/>
      <c r="I37" s="37"/>
      <c r="J37" s="37"/>
      <c r="K37" s="60"/>
      <c r="L37" s="60"/>
      <c r="M37" s="60"/>
      <c r="N37" s="60"/>
      <c r="O37" s="60"/>
      <c r="P37" s="58"/>
      <c r="Q37" s="77"/>
      <c r="R37" s="77"/>
      <c r="S37" s="77"/>
      <c r="T37" s="77"/>
      <c r="U37" s="77"/>
      <c r="V37" s="77"/>
      <c r="W37" s="77"/>
      <c r="X37" s="77"/>
      <c r="Y37" s="77"/>
      <c r="Z37" s="77"/>
      <c r="AG37" s="91"/>
      <c r="AH37" s="91"/>
      <c r="AI37" s="91"/>
    </row>
    <row r="38" s="2" customFormat="1" ht="8.85" customHeight="1" spans="1:35">
      <c r="A38" s="21" t="s">
        <v>123</v>
      </c>
      <c r="B38" s="21" t="s">
        <v>124</v>
      </c>
      <c r="C38" s="27"/>
      <c r="D38" s="28"/>
      <c r="E38" s="24"/>
      <c r="F38" s="52">
        <f t="shared" si="1"/>
        <v>0</v>
      </c>
      <c r="G38" s="53">
        <f t="shared" ref="G38:P38" si="9">SUM(G39:G41)</f>
        <v>0</v>
      </c>
      <c r="H38" s="53">
        <f t="shared" si="9"/>
        <v>0</v>
      </c>
      <c r="I38" s="53">
        <f t="shared" si="9"/>
        <v>0</v>
      </c>
      <c r="J38" s="53">
        <f t="shared" si="9"/>
        <v>0</v>
      </c>
      <c r="K38" s="57">
        <f t="shared" si="9"/>
        <v>0</v>
      </c>
      <c r="L38" s="57">
        <f t="shared" si="9"/>
        <v>0</v>
      </c>
      <c r="M38" s="57">
        <f t="shared" si="9"/>
        <v>0</v>
      </c>
      <c r="N38" s="57">
        <f t="shared" si="9"/>
        <v>0</v>
      </c>
      <c r="O38" s="57">
        <f t="shared" si="9"/>
        <v>0</v>
      </c>
      <c r="P38" s="57">
        <f t="shared" si="9"/>
        <v>0</v>
      </c>
      <c r="Q38" s="77"/>
      <c r="R38" s="77"/>
      <c r="S38" s="77"/>
      <c r="T38" s="77"/>
      <c r="U38" s="77"/>
      <c r="V38" s="77"/>
      <c r="W38" s="77"/>
      <c r="X38" s="77"/>
      <c r="Y38" s="77"/>
      <c r="Z38" s="77"/>
      <c r="AG38" s="89"/>
      <c r="AH38" s="89"/>
      <c r="AI38" s="89"/>
    </row>
    <row r="39" s="4" customFormat="1" ht="8.85" customHeight="1" spans="1:35">
      <c r="A39" s="29" t="s">
        <v>40</v>
      </c>
      <c r="B39" s="29" t="s">
        <v>125</v>
      </c>
      <c r="C39" s="18"/>
      <c r="D39" s="30"/>
      <c r="E39" s="31"/>
      <c r="F39" s="36">
        <f t="shared" si="1"/>
        <v>0</v>
      </c>
      <c r="G39" s="40"/>
      <c r="H39" s="40"/>
      <c r="I39" s="40"/>
      <c r="J39" s="40"/>
      <c r="K39" s="58"/>
      <c r="L39" s="58"/>
      <c r="M39" s="60"/>
      <c r="N39" s="60"/>
      <c r="O39" s="60"/>
      <c r="P39" s="58"/>
      <c r="Q39" s="77"/>
      <c r="R39" s="77"/>
      <c r="S39" s="77"/>
      <c r="T39" s="77"/>
      <c r="U39" s="77"/>
      <c r="V39" s="77"/>
      <c r="W39" s="77"/>
      <c r="X39" s="77"/>
      <c r="Y39" s="77"/>
      <c r="Z39" s="77"/>
      <c r="AG39" s="91"/>
      <c r="AH39" s="91"/>
      <c r="AI39" s="91"/>
    </row>
    <row r="40" s="3" customFormat="1" ht="8.85" customHeight="1" spans="1:35">
      <c r="A40" s="29" t="s">
        <v>50</v>
      </c>
      <c r="B40" s="29" t="s">
        <v>126</v>
      </c>
      <c r="C40" s="18"/>
      <c r="D40" s="30"/>
      <c r="E40" s="31"/>
      <c r="F40" s="36">
        <f t="shared" si="1"/>
        <v>0</v>
      </c>
      <c r="G40" s="40"/>
      <c r="H40" s="40"/>
      <c r="I40" s="40"/>
      <c r="J40" s="40"/>
      <c r="K40" s="58"/>
      <c r="L40" s="58"/>
      <c r="M40" s="60"/>
      <c r="N40" s="60"/>
      <c r="O40" s="60"/>
      <c r="P40" s="58"/>
      <c r="Q40" s="77"/>
      <c r="R40" s="77"/>
      <c r="S40" s="77"/>
      <c r="T40" s="77"/>
      <c r="U40" s="77"/>
      <c r="V40" s="77"/>
      <c r="W40" s="77"/>
      <c r="X40" s="77"/>
      <c r="Y40" s="77"/>
      <c r="Z40" s="77"/>
      <c r="AG40" s="90"/>
      <c r="AH40" s="90"/>
      <c r="AI40" s="90"/>
    </row>
    <row r="41" s="4" customFormat="1" ht="8.85" customHeight="1" spans="1:35">
      <c r="A41" s="29" t="s">
        <v>81</v>
      </c>
      <c r="B41" s="29" t="s">
        <v>114</v>
      </c>
      <c r="C41" s="51"/>
      <c r="D41" s="51"/>
      <c r="E41" s="41"/>
      <c r="F41" s="36">
        <f t="shared" si="1"/>
        <v>0</v>
      </c>
      <c r="G41" s="37"/>
      <c r="H41" s="37"/>
      <c r="I41" s="37"/>
      <c r="J41" s="37"/>
      <c r="K41" s="58"/>
      <c r="L41" s="58"/>
      <c r="M41" s="60"/>
      <c r="N41" s="60"/>
      <c r="O41" s="60"/>
      <c r="P41" s="58"/>
      <c r="Q41" s="77"/>
      <c r="R41" s="77"/>
      <c r="S41" s="77"/>
      <c r="T41" s="77"/>
      <c r="U41" s="77"/>
      <c r="V41" s="77"/>
      <c r="W41" s="77"/>
      <c r="X41" s="77"/>
      <c r="Y41" s="77"/>
      <c r="Z41" s="77"/>
      <c r="AG41" s="91"/>
      <c r="AH41" s="91"/>
      <c r="AI41" s="91"/>
    </row>
    <row r="42" s="8" customFormat="1" spans="17:35">
      <c r="Q42" s="10"/>
      <c r="R42" s="10"/>
      <c r="S42" s="10"/>
      <c r="T42" s="10"/>
      <c r="U42" s="10"/>
      <c r="V42" s="10"/>
      <c r="W42" s="10"/>
      <c r="X42" s="10"/>
      <c r="Y42" s="10"/>
      <c r="Z42" s="10"/>
      <c r="AG42" s="96"/>
      <c r="AH42" s="96"/>
      <c r="AI42" s="96"/>
    </row>
    <row r="43" ht="26.25" customHeight="1" spans="5:5">
      <c r="E43" s="9" t="s">
        <v>164</v>
      </c>
    </row>
    <row r="44" ht="26.25" customHeight="1"/>
    <row r="45" ht="26.25" customHeight="1"/>
    <row r="46" ht="24" customHeight="1"/>
    <row r="47" ht="26.25" customHeight="1"/>
    <row r="48" ht="26.25" customHeight="1"/>
  </sheetData>
  <mergeCells count="71">
    <mergeCell ref="A1:P1"/>
    <mergeCell ref="A2:E2"/>
    <mergeCell ref="H2:J2"/>
    <mergeCell ref="K2:P2"/>
    <mergeCell ref="G3:J3"/>
    <mergeCell ref="A5:B5"/>
    <mergeCell ref="Q15:AR15"/>
    <mergeCell ref="Q18:V18"/>
    <mergeCell ref="Q19:R19"/>
    <mergeCell ref="S19:T19"/>
    <mergeCell ref="U19:V19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  <mergeCell ref="O3:O4"/>
    <mergeCell ref="P3:P4"/>
    <mergeCell ref="Q5:Q8"/>
    <mergeCell ref="Q10:Q13"/>
    <mergeCell ref="R5:R8"/>
    <mergeCell ref="R10:R13"/>
    <mergeCell ref="S5:S8"/>
    <mergeCell ref="S10:S13"/>
    <mergeCell ref="T5:T8"/>
    <mergeCell ref="T10:T13"/>
    <mergeCell ref="U5:U8"/>
    <mergeCell ref="U10:U13"/>
    <mergeCell ref="V5:V8"/>
    <mergeCell ref="V10:V13"/>
    <mergeCell ref="W5:W8"/>
    <mergeCell ref="W10:W13"/>
    <mergeCell ref="W18:W20"/>
    <mergeCell ref="X5:X8"/>
    <mergeCell ref="X10:X13"/>
    <mergeCell ref="X18:X20"/>
    <mergeCell ref="Y5:Y8"/>
    <mergeCell ref="Y10:Y13"/>
    <mergeCell ref="Z5:Z8"/>
    <mergeCell ref="Z10:Z13"/>
    <mergeCell ref="AA5:AA8"/>
    <mergeCell ref="AA10:AA13"/>
    <mergeCell ref="AB5:AB8"/>
    <mergeCell ref="AB10:AB13"/>
    <mergeCell ref="AC5:AC8"/>
    <mergeCell ref="AC10:AC13"/>
    <mergeCell ref="AD5:AD8"/>
    <mergeCell ref="AD10:AD13"/>
    <mergeCell ref="AE5:AE8"/>
    <mergeCell ref="AE10:AE13"/>
    <mergeCell ref="AF5:AF8"/>
    <mergeCell ref="AF10:AF13"/>
    <mergeCell ref="AG5:AG8"/>
    <mergeCell ref="AG10:AG13"/>
    <mergeCell ref="AH10:AH13"/>
    <mergeCell ref="AI10:AI13"/>
    <mergeCell ref="AJ10:AJ13"/>
    <mergeCell ref="AK10:AK13"/>
    <mergeCell ref="AL10:AL13"/>
    <mergeCell ref="AM10:AM13"/>
    <mergeCell ref="AN10:AN13"/>
    <mergeCell ref="AO10:AO13"/>
    <mergeCell ref="AP10:AP13"/>
    <mergeCell ref="AQ10:AQ13"/>
    <mergeCell ref="AR10:AR13"/>
    <mergeCell ref="AS10:AS13"/>
  </mergeCells>
  <printOptions horizontalCentered="1" verticalCentered="1"/>
  <pageMargins left="0.313888888888889" right="0.313888888888889" top="0.55" bottom="0.55" header="0.118055555555556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三街镇汇总表</vt:lpstr>
      <vt:lpstr>哈拉箐</vt:lpstr>
      <vt:lpstr>干坝</vt:lpstr>
      <vt:lpstr>洼子</vt:lpstr>
      <vt:lpstr>哈拉</vt:lpstr>
      <vt:lpstr>上机关</vt:lpstr>
      <vt:lpstr>下机关</vt:lpstr>
      <vt:lpstr>石照壁</vt:lpstr>
      <vt:lpstr>上村</vt:lpstr>
      <vt:lpstr>罗家</vt:lpstr>
      <vt:lpstr>寇家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cp:revision>1</cp:revision>
  <dcterms:created xsi:type="dcterms:W3CDTF">2016-06-27T07:05:00Z</dcterms:created>
  <cp:lastPrinted>2017-03-21T00:16:00Z</cp:lastPrinted>
  <dcterms:modified xsi:type="dcterms:W3CDTF">2017-04-25T00:52:19Z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